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MI\9858c140e52b45ee81d99ce54c74ca47\"/>
    </mc:Choice>
  </mc:AlternateContent>
  <xr:revisionPtr revIDLastSave="0" documentId="13_ncr:1_{3277409E-0840-4CC7-BDC2-6733AE4F2F4F}" xr6:coauthVersionLast="47" xr6:coauthVersionMax="47" xr10:uidLastSave="{00000000-0000-0000-0000-000000000000}"/>
  <bookViews>
    <workbookView xWindow="-108" yWindow="-108" windowWidth="30936" windowHeight="16776" xr2:uid="{BBA2A220-C84D-4E2A-AB07-CD31DAE44D7B}"/>
  </bookViews>
  <sheets>
    <sheet name="Berechnung" sheetId="1" r:id="rId1"/>
    <sheet name="Berechnungsgrundlagen" sheetId="5" r:id="rId2"/>
  </sheets>
  <definedNames>
    <definedName name="_xlnm._FilterDatabase" localSheetId="1" hidden="1">Berechnungsgrundlagen!#REF!</definedName>
    <definedName name="_xlnm.Print_Area" localSheetId="0">Berechnung!$A$1:$M$91</definedName>
    <definedName name="Stundenplan">INDEX(#REF!,MATCH(Berechnung!#REF!,#REF!,0))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71" i="1"/>
  <c r="C21" i="1"/>
  <c r="C23" i="1" l="1"/>
  <c r="C19" i="1" l="1"/>
  <c r="C29" i="1"/>
  <c r="C27" i="1"/>
  <c r="C25" i="1"/>
  <c r="C32" i="1" l="1"/>
  <c r="M35" i="1" s="1"/>
  <c r="G82" i="1" l="1"/>
  <c r="G80" i="1"/>
  <c r="G77" i="1"/>
  <c r="G75" i="1"/>
  <c r="G73" i="1"/>
  <c r="G69" i="1"/>
  <c r="G67" i="1"/>
  <c r="G60" i="1"/>
  <c r="G58" i="1"/>
  <c r="G56" i="1"/>
  <c r="G52" i="1"/>
  <c r="G50" i="1"/>
  <c r="M78" i="1"/>
  <c r="G85" i="1" l="1"/>
  <c r="M39" i="1" l="1"/>
  <c r="M41" i="1" s="1"/>
  <c r="M43" i="1" l="1"/>
  <c r="M47" i="1" l="1"/>
  <c r="M54" i="1" s="1"/>
  <c r="M60" i="1" l="1"/>
  <c r="M77" i="1" s="1"/>
  <c r="J77" i="1" s="1"/>
  <c r="M52" i="1"/>
  <c r="M69" i="1" s="1"/>
  <c r="J69" i="1" s="1"/>
  <c r="M56" i="1"/>
  <c r="M73" i="1" s="1"/>
  <c r="J73" i="1" s="1"/>
  <c r="M58" i="1"/>
  <c r="M75" i="1" s="1"/>
  <c r="J75" i="1" s="1"/>
  <c r="M50" i="1"/>
  <c r="M67" i="1" s="1"/>
  <c r="J67" i="1" s="1"/>
  <c r="C8" i="5"/>
  <c r="G62" i="1" s="1"/>
  <c r="M62" i="1" s="1"/>
  <c r="M80" i="1" s="1"/>
  <c r="J80" i="1" s="1"/>
  <c r="M71" i="1" l="1"/>
  <c r="J71" i="1" s="1"/>
  <c r="C9" i="5"/>
  <c r="G64" i="1" s="1"/>
  <c r="M64" i="1" s="1"/>
  <c r="M82" i="1" s="1"/>
  <c r="J82" i="1" l="1"/>
  <c r="J85" i="1" s="1"/>
  <c r="M85" i="1"/>
  <c r="M8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<sst xmlns="http://schemas.openxmlformats.org/spreadsheetml/2006/main" count="134" uniqueCount="74">
  <si>
    <t>Fr.</t>
  </si>
  <si>
    <t>Abschöpfungsbeitrag</t>
  </si>
  <si>
    <t>0.625‰</t>
  </si>
  <si>
    <t>Minimaler Elternbeitrag Basismodul</t>
  </si>
  <si>
    <t>Elternbeitrag Basismodul 100 %</t>
  </si>
  <si>
    <t>bitte auswählen</t>
  </si>
  <si>
    <t>Betreuungsmodul</t>
  </si>
  <si>
    <t>Einstufungssatz</t>
  </si>
  <si>
    <t>Max. Tagestarif</t>
  </si>
  <si>
    <t>Morgenbetreuung</t>
  </si>
  <si>
    <t>Mittagsbetreuung</t>
  </si>
  <si>
    <t>Ferienbetreuung ganzer Tag</t>
  </si>
  <si>
    <t>Ferienbetreuung halber Tag</t>
  </si>
  <si>
    <t>Nachmittagsbetreuung 1, 2 Std.</t>
  </si>
  <si>
    <t>Nachmittagsbetreuung 2, 3 Std.</t>
  </si>
  <si>
    <t>Nachmittagsbetreuung 3, 5 Std.</t>
  </si>
  <si>
    <t>Einstufungssatz Ferienbetreuung ganzer Tag</t>
  </si>
  <si>
    <t>Einstufungssatz Ferienbetreuung halber Tag</t>
  </si>
  <si>
    <t>Tage</t>
  </si>
  <si>
    <t>Brutto-
kosten</t>
  </si>
  <si>
    <t xml:space="preserve">Fr. </t>
  </si>
  <si>
    <t>Einstufungssatz Morgenbetreuung</t>
  </si>
  <si>
    <t>Einstufungssatz Mittagsbetreuung</t>
  </si>
  <si>
    <t>Einstufungssatz Nachmittagsbetreuung 1</t>
  </si>
  <si>
    <t>Einstufungssatz Nachmittagsbetreuung 2</t>
  </si>
  <si>
    <t>Einstufungssatz Nachmittagsbetreuung 3</t>
  </si>
  <si>
    <t>11:50 - 13:30</t>
  </si>
  <si>
    <t>Nachmittagsbetreuung 1</t>
  </si>
  <si>
    <t>13:30 - 15:30</t>
  </si>
  <si>
    <t>Nachmittagsbetreuung 2</t>
  </si>
  <si>
    <t>13:30 - 18:30</t>
  </si>
  <si>
    <t>Nettoeinkommen</t>
  </si>
  <si>
    <t>Nettoeinkommen pro Jahr Person 1</t>
  </si>
  <si>
    <t>Nettoeinkommen pro Jahr Person 2</t>
  </si>
  <si>
    <t>Anzahl Kinder</t>
  </si>
  <si>
    <t>Zivilstand</t>
  </si>
  <si>
    <t>Alleinstehend</t>
  </si>
  <si>
    <t>Verheiratet</t>
  </si>
  <si>
    <t>Konkubinat</t>
  </si>
  <si>
    <t>Eingetragene Partnerschaft</t>
  </si>
  <si>
    <t>Bitte auswählen</t>
  </si>
  <si>
    <t>Einzahlung Säule 3 a</t>
  </si>
  <si>
    <t>Zweitverdienerabzug</t>
  </si>
  <si>
    <t>Kinderabzug</t>
  </si>
  <si>
    <t>Versicherungsprämien</t>
  </si>
  <si>
    <t>Versicherungsprämien Verheiratet</t>
  </si>
  <si>
    <t>Versicherungsprämien übrige</t>
  </si>
  <si>
    <t>Versicherungsprämie Kinder</t>
  </si>
  <si>
    <t>Kinder-Drittbetreuungskosten</t>
  </si>
  <si>
    <t>3. Säule 3a</t>
  </si>
  <si>
    <t>Steuerbares Einkommen</t>
  </si>
  <si>
    <t>Elternbeitrag</t>
  </si>
  <si>
    <t>Betreuungskosten Kinder netto/Jahr</t>
  </si>
  <si>
    <t>Mittagstisch für Sekundarschüler</t>
  </si>
  <si>
    <t>Einstufungssatz Mittagstisch für Sekundarschüler</t>
  </si>
  <si>
    <t>11:50 - ca. 13:00</t>
  </si>
  <si>
    <t>Kosten pro Woche pro Kind</t>
  </si>
  <si>
    <r>
      <t>Vermögen (Saldo der Bank- + PC-Konti)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</si>
  <si>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Aufrechnung Vermögensanteil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</si>
  <si>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Massgebender Betrag</t>
    </r>
    <r>
      <rPr>
        <vertAlign val="superscript"/>
        <sz val="11"/>
        <color theme="1"/>
        <rFont val="Calibri"/>
        <family val="2"/>
        <scheme val="minor"/>
      </rPr>
      <t>3</t>
    </r>
  </si>
  <si>
    <t>07:00 - 08:10</t>
  </si>
  <si>
    <t>15:10 - 18:30</t>
  </si>
  <si>
    <t>07:00 - 18:30</t>
  </si>
  <si>
    <t>07:00 - 13:30</t>
  </si>
  <si>
    <r>
      <t xml:space="preserve">Sie können hier selber den </t>
    </r>
    <r>
      <rPr>
        <b/>
        <sz val="11"/>
        <color rgb="FF000000"/>
        <rFont val="Calibri"/>
        <family val="2"/>
        <scheme val="minor"/>
      </rPr>
      <t>voraussichtlichen</t>
    </r>
    <r>
      <rPr>
        <sz val="11"/>
        <color rgb="FF000000"/>
        <rFont val="Calibri"/>
        <family val="2"/>
        <scheme val="minor"/>
      </rPr>
      <t xml:space="preserve"> Subventionsbeitrag berechnen.
Das Ergebnis ist unverbindlich.</t>
    </r>
  </si>
  <si>
    <r>
      <t xml:space="preserve">Beim Nettoeinkommen gilt </t>
    </r>
    <r>
      <rPr>
        <b/>
        <sz val="11"/>
        <color rgb="FF000000"/>
        <rFont val="Calibri"/>
        <family val="2"/>
        <scheme val="minor"/>
      </rPr>
      <t>das Total 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>.</t>
    </r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</si>
  <si>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Beim steuerbaren Vermögen setzen Sie das </t>
    </r>
    <r>
      <rPr>
        <b/>
        <sz val="11"/>
        <color rgb="FF000000"/>
        <rFont val="Calibri"/>
        <family val="2"/>
        <scheme val="minor"/>
      </rPr>
      <t>Total 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 xml:space="preserve"> ein.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</si>
  <si>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Ergibt das steuerbare Vermögen </t>
    </r>
    <r>
      <rPr>
        <b/>
        <sz val="11"/>
        <color rgb="FF000000"/>
        <rFont val="Calibri"/>
        <family val="2"/>
        <scheme val="minor"/>
      </rPr>
      <t>300'000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</si>
  <si>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t>Berechnung Gemeindebeiträge/Subventionen Schulkinder Tagesstrukturen</t>
  </si>
  <si>
    <t>für Personen ohne Steuererklärung</t>
  </si>
  <si>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 xml:space="preserve">Ergibt der massgebende Betrag </t>
    </r>
    <r>
      <rPr>
        <b/>
        <sz val="11"/>
        <color rgb="FF000000"/>
        <rFont val="Calibri"/>
        <family val="2"/>
        <scheme val="minor"/>
      </rPr>
      <t>100'000 Franken oder mehr</t>
    </r>
    <r>
      <rPr>
        <sz val="11"/>
        <color rgb="FF000000"/>
        <rFont val="Calibri"/>
        <family val="2"/>
        <scheme val="minor"/>
      </rPr>
      <t xml:space="preserve">, werden 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</si>
  <si>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t>Betreuung  ganzer Nachmittag</t>
  </si>
  <si>
    <t>Subventions-
beitrag</t>
  </si>
  <si>
    <t>Mittagstisch Sekundarschule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</si>
</sst>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;@"/>
    <numFmt numFmtId="165" formatCode="#,##0_ ;\-#,##0\ 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4"/>
      <color rgb="FF000000"/>
      <name val="Calibri"/>
      <family val="2"/>
      <scheme val="minor"/>
    </font>
    <font>
      <sz val="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43" fontId="0" fillId="0" borderId="0" xfId="1" applyFont="1"/>
    <xf numFmtId="9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right"/>
    </xf>
    <xf numFmtId="43" fontId="1" fillId="0" borderId="0" xfId="1" applyFont="1"/>
    <xf numFmtId="0" fontId="6" fillId="0" borderId="0" xfId="0" applyFont="1"/>
    <xf numFmtId="43" fontId="6" fillId="0" borderId="0" xfId="1" applyFont="1"/>
    <xf numFmtId="43" fontId="6" fillId="0" borderId="0" xfId="1" applyFont="1" applyFill="1"/>
    <xf numFmtId="43" fontId="3" fillId="0" borderId="0" xfId="1" applyFont="1"/>
    <xf numFmtId="0" fontId="9" fillId="0" borderId="0" xfId="0" applyFont="1"/>
    <xf numFmtId="0" fontId="10" fillId="0" borderId="0" xfId="0" applyFont="1"/>
    <xf numFmtId="43" fontId="3" fillId="0" borderId="0" xfId="1" applyFont="1" applyFill="1"/>
    <xf numFmtId="43" fontId="0" fillId="0" borderId="0" xfId="1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43" fontId="11" fillId="0" borderId="0" xfId="1" applyFont="1"/>
    <xf numFmtId="43" fontId="0" fillId="0" borderId="0" xfId="1" applyFont="1" applyFill="1" applyAlignment="1" applyProtection="1"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1" fillId="0" borderId="0" xfId="1" applyFont="1" applyFill="1"/>
    <xf numFmtId="0" fontId="12" fillId="0" borderId="1" xfId="0" applyFont="1" applyBorder="1"/>
    <xf numFmtId="16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/>
    <xf numFmtId="0" fontId="13" fillId="0" borderId="0" xfId="0" applyFont="1"/>
    <xf numFmtId="0" fontId="0" fillId="0" borderId="0" xfId="0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/>
    <xf numFmtId="0" fontId="14" fillId="0" borderId="0" xfId="0" applyFont="1"/>
    <xf numFmtId="0" fontId="14" fillId="0" borderId="0" xfId="0" applyFont="1" applyAlignment="1" applyProtection="1">
      <alignment horizontal="center"/>
      <protection locked="0"/>
    </xf>
    <xf numFmtId="43" fontId="14" fillId="0" borderId="0" xfId="1" applyFont="1"/>
    <xf numFmtId="0" fontId="15" fillId="0" borderId="0" xfId="0" applyFont="1"/>
    <xf numFmtId="43" fontId="15" fillId="0" borderId="0" xfId="1" applyFont="1" applyFill="1"/>
    <xf numFmtId="43" fontId="3" fillId="0" borderId="1" xfId="1" applyFont="1" applyBorder="1"/>
    <xf numFmtId="43" fontId="3" fillId="0" borderId="0" xfId="1" applyFont="1" applyBorder="1"/>
    <xf numFmtId="0" fontId="15" fillId="0" borderId="1" xfId="0" applyFont="1" applyBorder="1"/>
    <xf numFmtId="43" fontId="15" fillId="0" borderId="1" xfId="1" applyFont="1" applyFill="1" applyBorder="1"/>
    <xf numFmtId="0" fontId="3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 applyFill="1"/>
    <xf numFmtId="43" fontId="14" fillId="0" borderId="0" xfId="1" applyFont="1" applyFill="1"/>
    <xf numFmtId="43" fontId="0" fillId="0" borderId="0" xfId="0" applyNumberFormat="1" applyBorder="1"/>
    <xf numFmtId="0" fontId="0" fillId="0" borderId="0" xfId="0" applyBorder="1"/>
    <xf numFmtId="0" fontId="11" fillId="0" borderId="0" xfId="0" applyFont="1" applyBorder="1"/>
    <xf numFmtId="43" fontId="14" fillId="0" borderId="0" xfId="1" applyFont="1" applyBorder="1"/>
    <xf numFmtId="43" fontId="14" fillId="0" borderId="1" xfId="1" applyFont="1" applyBorder="1"/>
    <xf numFmtId="0" fontId="15" fillId="0" borderId="0" xfId="0" applyFont="1" applyBorder="1"/>
    <xf numFmtId="43" fontId="15" fillId="0" borderId="0" xfId="1" applyFont="1" applyFill="1" applyBorder="1"/>
    <xf numFmtId="0" fontId="1" fillId="0" borderId="0" xfId="0" applyFont="1" applyBorder="1"/>
    <xf numFmtId="43" fontId="1" fillId="0" borderId="0" xfId="1" applyFont="1" applyFill="1" applyBorder="1"/>
    <xf numFmtId="43" fontId="3" fillId="0" borderId="0" xfId="1" applyFont="1" applyFill="1" applyBorder="1"/>
    <xf numFmtId="43" fontId="11" fillId="0" borderId="0" xfId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43" fontId="0" fillId="0" borderId="0" xfId="1" applyFont="1" applyFill="1" applyProtection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left" wrapText="1"/>
    </xf>
    <xf numFmtId="0" fontId="11" fillId="4" borderId="0" xfId="0" applyFont="1" applyFill="1"/>
    <xf numFmtId="43" fontId="11" fillId="4" borderId="0" xfId="1" applyFont="1" applyFill="1"/>
    <xf numFmtId="0" fontId="11" fillId="4" borderId="1" xfId="0" applyFont="1" applyFill="1" applyBorder="1"/>
    <xf numFmtId="0" fontId="11" fillId="4" borderId="1" xfId="0" applyFont="1" applyFill="1" applyBorder="1" applyAlignment="1"/>
    <xf numFmtId="0" fontId="11" fillId="4" borderId="0" xfId="0" applyFont="1" applyFill="1" applyAlignment="1"/>
    <xf numFmtId="43" fontId="0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3" fontId="1" fillId="0" borderId="0" xfId="0" applyNumberFormat="1" applyFont="1"/>
    <xf numFmtId="43" fontId="3" fillId="4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43" fontId="0" fillId="2" borderId="0" xfId="1" applyFont="1" applyFill="1" applyAlignment="1" applyProtection="1">
      <alignment horizontal="center"/>
      <protection locked="0"/>
    </xf>
    <xf numFmtId="165" fontId="0" fillId="2" borderId="0" xfId="1" applyNumberFormat="1" applyFont="1" applyFill="1" applyAlignment="1" applyProtection="1">
      <alignment horizontal="right" wrapText="1"/>
      <protection locked="0"/>
    </xf>
    <xf numFmtId="43" fontId="0" fillId="2" borderId="0" xfId="1" applyFont="1" applyFill="1" applyAlignment="1" applyProtection="1">
      <alignment horizontal="right" wrapText="1"/>
      <protection locked="0"/>
    </xf>
    <xf numFmtId="43" fontId="6" fillId="0" borderId="0" xfId="1" applyFont="1" applyProtection="1">
      <protection locked="0"/>
    </xf>
    <xf numFmtId="43" fontId="3" fillId="0" borderId="0" xfId="1" applyFont="1" applyProtection="1">
      <protection locked="0"/>
    </xf>
    <xf numFmtId="0" fontId="4" fillId="0" borderId="0" xfId="0" applyFont="1" applyAlignment="1">
      <alignment horizontal="left" wrapText="1"/>
    </xf>
    <xf numFmtId="0" fontId="8" fillId="3" borderId="2" xfId="0" applyFont="1" applyFill="1" applyBorder="1" applyProtection="1"/>
    <xf numFmtId="0" fontId="0" fillId="0" borderId="0" xfId="0" applyProtection="1"/>
    <xf numFmtId="43" fontId="0" fillId="0" borderId="0" xfId="1" applyFont="1" applyProtection="1"/>
    <xf numFmtId="9" fontId="0" fillId="0" borderId="0" xfId="0" applyNumberFormat="1" applyProtection="1"/>
    <xf numFmtId="0" fontId="2" fillId="5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 applyProtection="1">
      <alignment horizontal="left" wrapText="1"/>
      <protection locked="0"/>
    </xf>
    <xf numFmtId="0" fontId="11" fillId="4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4" borderId="0" xfId="0" applyFont="1" applyFill="1" applyAlignment="1">
      <alignment horizontal="center" wrapText="1"/>
    </xf>
    <xf numFmtId="0" fontId="11" fillId="0" borderId="0" xfId="0" applyFont="1" applyAlignment="1">
      <alignment horizontal="center"/>
    </xf>
    <xf numFmtId="0" fontId="0" fillId="2" borderId="0" xfId="0" applyFont="1" applyFill="1" applyAlignment="1" applyProtection="1">
      <alignment horizontal="right"/>
      <protection locked="0"/>
    </xf>
    <xf numFmtId="0" fontId="0" fillId="0" borderId="0" xfId="0" applyAlignment="1">
      <alignment horizontal="left" wrapText="1"/>
    </xf>
    <xf numFmtId="0" fontId="10" fillId="0" borderId="0" xfId="0" applyFont="1" applyAlignment="1" applyProtection="1">
      <alignment horizontal="left" vertical="center"/>
      <protection locked="0"/>
    </xf>
    <xf numFmtId="43" fontId="0" fillId="2" borderId="0" xfId="1" applyFont="1" applyFill="1" applyAlignment="1" applyProtection="1">
      <alignment horizont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20411</xdr:rowOff>
    </xdr:from>
    <xdr:to>
      <xdr:col>0</xdr:col>
      <xdr:colOff>1811383</xdr:colOff>
      <xdr:row>3</xdr:row>
      <xdr:rowOff>54119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20411"/>
          <a:ext cx="1762125" cy="60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sheetPr codeName="Tabelle1">
    <pageSetUpPr fitToPage="1"/>
  </sheetPr>
  <dimension ref="A5:P94"/>
  <sheetViews>
    <sheetView showGridLines="0" tabSelected="1" topLeftCell="A10" zoomScaleNormal="100" workbookViewId="0">
      <selection activeCell="T67" sqref="T67"/>
    </sheetView>
  </sheetViews>
  <sheetFormatPr baseColWidth="10" defaultRowHeight="14.4"/>
  <cols>
    <col min="1" max="1" width="35.6640625" customWidth="1"/>
    <col min="2" max="2" width="3.6640625" customWidth="1"/>
    <col min="3" max="3" width="13.6640625" customWidth="1"/>
    <col min="4" max="4" width="4.6640625" customWidth="1"/>
    <col min="5" max="5" width="2.6640625" customWidth="1"/>
    <col min="6" max="6" width="4.6640625" customWidth="1"/>
    <col min="7" max="7" width="7.88671875" bestFit="1" customWidth="1"/>
    <col min="8" max="8" width="2.6640625" customWidth="1"/>
    <col min="9" max="9" width="3.6640625" customWidth="1"/>
    <col min="10" max="10" width="10.5546875" customWidth="1"/>
    <col min="11" max="11" width="2.6640625" customWidth="1"/>
    <col min="12" max="12" width="3.6640625" customWidth="1"/>
    <col min="13" max="13" width="12.6640625" customWidth="1"/>
  </cols>
  <sheetData>
    <row r="5" spans="1:13" s="13" customFormat="1" ht="19.8">
      <c r="A5" s="14" t="s">
        <v>68</v>
      </c>
    </row>
    <row r="6" spans="1:13" ht="21">
      <c r="A6" s="2"/>
    </row>
    <row r="7" spans="1:13" ht="21">
      <c r="A7" s="82" t="s">
        <v>69</v>
      </c>
      <c r="B7" s="82"/>
      <c r="C7" s="82"/>
    </row>
    <row r="8" spans="1:13" ht="21">
      <c r="A8" s="2"/>
    </row>
    <row r="9" spans="1:13" ht="29.4" customHeight="1">
      <c r="A9" s="83" t="s">
        <v>64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1:13" ht="37.950000000000003" customHeight="1">
      <c r="A10" s="83" t="s">
        <v>65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1:13" ht="13.8" customHeight="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s="55" customFormat="1" ht="15" customHeight="1">
      <c r="A12" s="55" t="s">
        <v>32</v>
      </c>
      <c r="B12" s="55" t="s">
        <v>0</v>
      </c>
      <c r="C12" s="72"/>
      <c r="D12" s="56"/>
      <c r="E12" s="87" t="s">
        <v>34</v>
      </c>
      <c r="F12" s="87"/>
      <c r="G12" s="87"/>
      <c r="H12" s="87"/>
      <c r="I12" s="87"/>
      <c r="J12" s="87"/>
      <c r="K12" s="57"/>
      <c r="L12" s="57"/>
      <c r="M12" s="73"/>
    </row>
    <row r="13" spans="1:13" s="17" customFormat="1" ht="6" customHeight="1">
      <c r="C13" s="89"/>
      <c r="D13" s="89"/>
      <c r="E13" s="18"/>
      <c r="F13" s="18"/>
      <c r="M13" s="19"/>
    </row>
    <row r="14" spans="1:13" s="55" customFormat="1" ht="15" customHeight="1">
      <c r="A14" s="55" t="s">
        <v>33</v>
      </c>
      <c r="B14" s="55" t="s">
        <v>0</v>
      </c>
      <c r="C14" s="72"/>
      <c r="D14" s="56"/>
      <c r="E14" s="87" t="s">
        <v>41</v>
      </c>
      <c r="F14" s="87"/>
      <c r="G14" s="87"/>
      <c r="H14" s="87"/>
      <c r="I14" s="87"/>
      <c r="J14" s="87"/>
      <c r="K14" s="57"/>
      <c r="L14" s="57" t="s">
        <v>0</v>
      </c>
      <c r="M14" s="74"/>
    </row>
    <row r="15" spans="1:13" s="17" customFormat="1" ht="6" customHeight="1">
      <c r="C15" s="89"/>
      <c r="D15" s="89"/>
      <c r="E15" s="18"/>
      <c r="F15" s="18"/>
      <c r="M15" s="19"/>
    </row>
    <row r="16" spans="1:13" s="55" customFormat="1" ht="15" customHeight="1">
      <c r="A16" s="55" t="s">
        <v>35</v>
      </c>
      <c r="B16" s="90"/>
      <c r="C16" s="90"/>
      <c r="D16" s="56"/>
      <c r="E16" s="86" t="s">
        <v>52</v>
      </c>
      <c r="F16" s="86"/>
      <c r="G16" s="86"/>
      <c r="H16" s="86"/>
      <c r="I16" s="86"/>
      <c r="J16" s="86"/>
      <c r="K16" s="57"/>
      <c r="L16" s="57" t="s">
        <v>0</v>
      </c>
      <c r="M16" s="74"/>
    </row>
    <row r="17" spans="1:13" s="17" customFormat="1" ht="6" customHeight="1">
      <c r="C17" s="89"/>
      <c r="D17" s="89"/>
      <c r="E17" s="18"/>
      <c r="F17" s="18"/>
      <c r="M17" s="19"/>
    </row>
    <row r="18" spans="1:13" s="17" customFormat="1" ht="6" customHeight="1">
      <c r="C18" s="89"/>
      <c r="D18" s="89"/>
      <c r="E18" s="18"/>
      <c r="F18" s="18"/>
      <c r="M18" s="19"/>
    </row>
    <row r="19" spans="1:13" s="59" customFormat="1" ht="15" hidden="1" customHeight="1">
      <c r="A19" s="59" t="s">
        <v>31</v>
      </c>
      <c r="B19" s="59" t="s">
        <v>0</v>
      </c>
      <c r="C19" s="70">
        <f>C12+C14</f>
        <v>0</v>
      </c>
      <c r="D19" s="60"/>
      <c r="E19" s="60"/>
      <c r="F19" s="61"/>
      <c r="G19" s="61"/>
      <c r="H19" s="61"/>
      <c r="I19" s="61"/>
      <c r="J19" s="61"/>
      <c r="K19" s="61"/>
      <c r="L19" s="61"/>
      <c r="M19" s="61"/>
    </row>
    <row r="20" spans="1:13" s="62" customFormat="1" ht="6" hidden="1" customHeight="1">
      <c r="C20" s="85"/>
      <c r="D20" s="85"/>
      <c r="E20" s="68"/>
      <c r="F20" s="68"/>
      <c r="M20" s="63"/>
    </row>
    <row r="21" spans="1:13" s="59" customFormat="1" ht="15" hidden="1" customHeight="1">
      <c r="A21" s="59" t="s">
        <v>44</v>
      </c>
      <c r="B21" s="59" t="s">
        <v>0</v>
      </c>
      <c r="C21" s="70">
        <f>IF(B16="Verheiratet",-Berechnungsgrundlagen!B24-Berechnungsgrundlagen!B25-Berechnungsgrundlagen!B26*Berechnung!M12, IF(B16="Konkubinat",-Berechnungsgrundlagen!B24-Berechnungsgrundlagen!B26*Berechnung!M12, IF(B16="Alleinstehend",-Berechnungsgrundlagen!B25-Berechnungsgrundlagen!B26*Berechnung!M12, IF(B16="Eingetragene Partnerschaft",-Berechnungsgrundlagen!B25-Berechnungsgrundlagen!B26*Berechnung!M12,0))))</f>
        <v>0</v>
      </c>
      <c r="D21" s="60"/>
      <c r="E21" s="60"/>
      <c r="F21" s="88"/>
      <c r="G21" s="88"/>
      <c r="H21" s="61"/>
      <c r="I21" s="61"/>
      <c r="J21" s="61"/>
      <c r="K21" s="61"/>
      <c r="L21" s="61"/>
      <c r="M21" s="61"/>
    </row>
    <row r="22" spans="1:13" s="62" customFormat="1" ht="6" hidden="1" customHeight="1">
      <c r="C22" s="85"/>
      <c r="D22" s="85"/>
      <c r="E22" s="68"/>
      <c r="F22" s="68"/>
      <c r="M22" s="63"/>
    </row>
    <row r="23" spans="1:13" s="59" customFormat="1" ht="15" hidden="1" customHeight="1">
      <c r="A23" s="59" t="s">
        <v>42</v>
      </c>
      <c r="B23" s="59" t="s">
        <v>0</v>
      </c>
      <c r="C23" s="70">
        <f>IF(B16="Verheiratet",-Berechnungsgrundlagen!B27,0)</f>
        <v>0</v>
      </c>
      <c r="D23" s="60"/>
      <c r="E23" s="60"/>
      <c r="F23" s="61"/>
      <c r="G23" s="61"/>
      <c r="H23" s="61"/>
      <c r="I23" s="61"/>
      <c r="J23" s="61"/>
      <c r="K23" s="61"/>
      <c r="L23" s="61"/>
      <c r="M23" s="61"/>
    </row>
    <row r="24" spans="1:13" s="62" customFormat="1" ht="6" hidden="1" customHeight="1">
      <c r="C24" s="85"/>
      <c r="D24" s="85"/>
      <c r="E24" s="68"/>
      <c r="F24" s="68"/>
      <c r="M24" s="63"/>
    </row>
    <row r="25" spans="1:13" s="59" customFormat="1" ht="15" hidden="1" customHeight="1">
      <c r="A25" s="59" t="s">
        <v>43</v>
      </c>
      <c r="B25" s="59" t="s">
        <v>0</v>
      </c>
      <c r="C25" s="70">
        <f>-M12*Berechnungsgrundlagen!B28</f>
        <v>0</v>
      </c>
      <c r="D25" s="60"/>
      <c r="E25" s="60"/>
      <c r="F25" s="61"/>
      <c r="G25" s="61"/>
      <c r="H25" s="61"/>
      <c r="I25" s="61"/>
      <c r="J25" s="61"/>
      <c r="K25" s="61"/>
      <c r="L25" s="61"/>
      <c r="M25" s="61"/>
    </row>
    <row r="26" spans="1:13" s="62" customFormat="1" ht="6" hidden="1" customHeight="1">
      <c r="C26" s="85"/>
      <c r="D26" s="85"/>
      <c r="E26" s="68"/>
      <c r="F26" s="68"/>
      <c r="M26" s="63"/>
    </row>
    <row r="27" spans="1:13" s="59" customFormat="1" ht="15" hidden="1" customHeight="1">
      <c r="A27" s="59" t="s">
        <v>49</v>
      </c>
      <c r="B27" s="59" t="s">
        <v>0</v>
      </c>
      <c r="C27" s="70">
        <f>-M14</f>
        <v>0</v>
      </c>
      <c r="D27" s="60"/>
      <c r="E27" s="60"/>
      <c r="F27" s="61"/>
      <c r="G27" s="61"/>
      <c r="H27" s="61"/>
      <c r="I27" s="61"/>
      <c r="J27" s="61"/>
      <c r="K27" s="61"/>
      <c r="L27" s="61"/>
      <c r="M27" s="61"/>
    </row>
    <row r="28" spans="1:13" s="62" customFormat="1" ht="6" hidden="1" customHeight="1">
      <c r="C28" s="85"/>
      <c r="D28" s="85"/>
      <c r="E28" s="68"/>
      <c r="F28" s="68"/>
      <c r="M28" s="63"/>
    </row>
    <row r="29" spans="1:13" s="59" customFormat="1" ht="15" hidden="1" customHeight="1">
      <c r="A29" s="59" t="s">
        <v>48</v>
      </c>
      <c r="B29" s="59" t="s">
        <v>0</v>
      </c>
      <c r="C29" s="70">
        <f>-M16</f>
        <v>0</v>
      </c>
      <c r="D29" s="60"/>
      <c r="E29" s="60"/>
      <c r="F29" s="61"/>
      <c r="G29" s="61"/>
      <c r="H29" s="61"/>
      <c r="I29" s="61"/>
      <c r="J29" s="61"/>
      <c r="K29" s="61"/>
      <c r="L29" s="61"/>
      <c r="M29" s="61"/>
    </row>
    <row r="30" spans="1:13" s="62" customFormat="1" ht="6" hidden="1" customHeight="1">
      <c r="B30" s="64"/>
      <c r="C30" s="65"/>
      <c r="D30" s="66"/>
      <c r="E30" s="68"/>
      <c r="F30" s="68"/>
      <c r="M30" s="63"/>
    </row>
    <row r="31" spans="1:13" s="62" customFormat="1" ht="6" hidden="1" customHeight="1">
      <c r="C31" s="85"/>
      <c r="D31" s="85"/>
      <c r="E31" s="68"/>
      <c r="F31" s="68"/>
      <c r="M31" s="63"/>
    </row>
    <row r="32" spans="1:13" s="59" customFormat="1" ht="15" hidden="1" customHeight="1">
      <c r="A32" s="59" t="s">
        <v>50</v>
      </c>
      <c r="B32" s="59" t="s">
        <v>0</v>
      </c>
      <c r="C32" s="67">
        <f>SUM(C19:C31)</f>
        <v>0</v>
      </c>
      <c r="D32" s="60"/>
      <c r="E32" s="60"/>
      <c r="F32" s="61"/>
      <c r="G32" s="61"/>
      <c r="H32" s="61"/>
      <c r="I32" s="61"/>
      <c r="J32" s="61"/>
      <c r="K32" s="61"/>
      <c r="L32" s="61"/>
      <c r="M32" s="61"/>
    </row>
    <row r="33" spans="1:13" s="26" customFormat="1" ht="6.6">
      <c r="A33" s="23"/>
      <c r="B33" s="23"/>
      <c r="C33" s="24"/>
      <c r="D33" s="24"/>
      <c r="E33" s="24"/>
      <c r="F33" s="25"/>
      <c r="G33" s="25"/>
      <c r="H33" s="25"/>
      <c r="I33" s="25"/>
      <c r="J33" s="25"/>
      <c r="K33" s="25"/>
      <c r="L33" s="25"/>
      <c r="M33" s="25"/>
    </row>
    <row r="34" spans="1:13" s="9" customFormat="1" ht="4.2">
      <c r="D34" s="10"/>
      <c r="E34" s="10"/>
      <c r="F34" s="10"/>
      <c r="M34" s="10"/>
    </row>
    <row r="35" spans="1:13">
      <c r="A35" s="84" t="s">
        <v>50</v>
      </c>
      <c r="B35" s="84"/>
      <c r="D35" s="3"/>
      <c r="E35" s="16"/>
      <c r="F35" s="3"/>
      <c r="L35" t="s">
        <v>0</v>
      </c>
      <c r="M35" s="58">
        <f>C32</f>
        <v>0</v>
      </c>
    </row>
    <row r="36" spans="1:13" s="17" customFormat="1" ht="6" customHeight="1">
      <c r="C36" s="89"/>
      <c r="D36" s="89"/>
      <c r="E36" s="18"/>
      <c r="F36" s="18"/>
      <c r="M36" s="19"/>
    </row>
    <row r="37" spans="1:13">
      <c r="A37" s="84" t="s">
        <v>57</v>
      </c>
      <c r="B37" s="84"/>
      <c r="C37" t="s">
        <v>0</v>
      </c>
      <c r="D37" s="93"/>
      <c r="E37" s="93"/>
      <c r="F37" s="93"/>
      <c r="G37" s="20"/>
      <c r="H37" s="21"/>
      <c r="M37" s="3"/>
    </row>
    <row r="38" spans="1:13" s="17" customFormat="1" ht="6" customHeight="1">
      <c r="C38" s="89"/>
      <c r="D38" s="89"/>
      <c r="E38" s="18"/>
      <c r="F38" s="18"/>
      <c r="M38" s="19"/>
    </row>
    <row r="39" spans="1:13" ht="16.2">
      <c r="A39" t="s">
        <v>58</v>
      </c>
      <c r="D39" s="3"/>
      <c r="E39" s="16"/>
      <c r="F39" s="4">
        <v>0.05</v>
      </c>
      <c r="H39" s="4"/>
      <c r="I39" s="4"/>
      <c r="J39" s="4"/>
      <c r="K39" s="4"/>
      <c r="L39" s="5" t="s">
        <v>0</v>
      </c>
      <c r="M39" s="6">
        <f>D37*F39</f>
        <v>0</v>
      </c>
    </row>
    <row r="40" spans="1:13" s="17" customFormat="1" ht="6" customHeight="1">
      <c r="C40" s="89"/>
      <c r="D40" s="89"/>
      <c r="E40" s="18"/>
      <c r="F40" s="18"/>
      <c r="M40" s="19"/>
    </row>
    <row r="41" spans="1:13" ht="16.649999999999999" customHeight="1">
      <c r="A41" s="1" t="s">
        <v>59</v>
      </c>
      <c r="B41" s="1"/>
      <c r="C41" s="1"/>
      <c r="D41" s="8"/>
      <c r="E41" s="22"/>
      <c r="F41" s="8"/>
      <c r="G41" s="1"/>
      <c r="H41" s="1"/>
      <c r="I41" s="1"/>
      <c r="J41" s="1"/>
      <c r="K41" s="1"/>
      <c r="L41" s="1" t="s">
        <v>0</v>
      </c>
      <c r="M41" s="8">
        <f>SUM(M35:M40)</f>
        <v>0</v>
      </c>
    </row>
    <row r="42" spans="1:13" s="26" customFormat="1" ht="6.6">
      <c r="A42" s="23"/>
      <c r="B42" s="23"/>
      <c r="C42" s="24"/>
      <c r="D42" s="24"/>
      <c r="E42" s="24"/>
      <c r="F42" s="25"/>
      <c r="G42" s="25"/>
      <c r="H42" s="25"/>
      <c r="I42" s="25"/>
      <c r="J42" s="25"/>
      <c r="K42" s="25"/>
      <c r="L42" s="25"/>
      <c r="M42" s="25"/>
    </row>
    <row r="43" spans="1:13" hidden="1">
      <c r="A43" t="s">
        <v>1</v>
      </c>
      <c r="D43" s="3"/>
      <c r="E43" s="16"/>
      <c r="F43" s="7" t="s">
        <v>2</v>
      </c>
      <c r="H43" s="7"/>
      <c r="L43" t="s">
        <v>0</v>
      </c>
      <c r="M43" s="3">
        <f>(M41*0.625/1000)</f>
        <v>0</v>
      </c>
    </row>
    <row r="44" spans="1:13" hidden="1">
      <c r="D44" s="3"/>
      <c r="E44" s="16"/>
      <c r="F44" s="3"/>
      <c r="M44" s="3"/>
    </row>
    <row r="45" spans="1:13" hidden="1">
      <c r="A45" t="s">
        <v>3</v>
      </c>
      <c r="D45" s="3"/>
      <c r="E45" s="16"/>
      <c r="F45" s="3"/>
      <c r="L45" s="5" t="s">
        <v>0</v>
      </c>
      <c r="M45" s="6">
        <v>20</v>
      </c>
    </row>
    <row r="46" spans="1:13" hidden="1">
      <c r="D46" s="3"/>
      <c r="E46" s="16"/>
      <c r="F46" s="3"/>
      <c r="M46" s="3"/>
    </row>
    <row r="47" spans="1:13" hidden="1">
      <c r="A47" t="s">
        <v>4</v>
      </c>
      <c r="D47" s="3"/>
      <c r="E47" s="16"/>
      <c r="F47" s="3"/>
      <c r="L47" t="s">
        <v>0</v>
      </c>
      <c r="M47" s="3">
        <f>SUM(M43:M45)</f>
        <v>20</v>
      </c>
    </row>
    <row r="48" spans="1:13" hidden="1">
      <c r="D48" s="3"/>
      <c r="E48" s="16"/>
      <c r="F48" s="3"/>
      <c r="M48" s="3"/>
    </row>
    <row r="49" spans="1:13" hidden="1">
      <c r="D49" s="3"/>
      <c r="E49" s="16"/>
      <c r="F49" s="3"/>
      <c r="M49" s="3"/>
    </row>
    <row r="50" spans="1:13" hidden="1">
      <c r="A50" t="s">
        <v>21</v>
      </c>
      <c r="D50" s="3"/>
      <c r="E50" s="3"/>
      <c r="F50" s="3"/>
      <c r="G50" s="4">
        <f>Berechnungsgrundlagen!C2</f>
        <v>0.14000000000000001</v>
      </c>
      <c r="H50" s="4"/>
      <c r="I50" s="4"/>
      <c r="J50" s="4"/>
      <c r="L50" t="s">
        <v>0</v>
      </c>
      <c r="M50" s="3">
        <f>IF(AND(M41&lt;100000,D37&lt;300000),(M47*G50))</f>
        <v>2.8000000000000003</v>
      </c>
    </row>
    <row r="51" spans="1:13" s="9" customFormat="1" ht="4.2" hidden="1">
      <c r="D51" s="10"/>
      <c r="E51" s="10"/>
      <c r="F51" s="10"/>
      <c r="M51" s="10"/>
    </row>
    <row r="52" spans="1:13" hidden="1">
      <c r="A52" t="s">
        <v>22</v>
      </c>
      <c r="D52" s="3"/>
      <c r="E52" s="3"/>
      <c r="F52" s="3"/>
      <c r="G52" s="4">
        <f>Berechnungsgrundlagen!C3</f>
        <v>0.24</v>
      </c>
      <c r="H52" s="4"/>
      <c r="I52" s="4"/>
      <c r="J52" s="4"/>
      <c r="L52" t="s">
        <v>0</v>
      </c>
      <c r="M52" s="3">
        <f>IF(AND(M41&lt;100000,D37&lt;300000),(M47*G52))</f>
        <v>4.8</v>
      </c>
    </row>
    <row r="53" spans="1:13" s="9" customFormat="1" ht="4.2" hidden="1">
      <c r="D53" s="10"/>
      <c r="E53" s="10"/>
      <c r="F53" s="10"/>
      <c r="M53" s="10"/>
    </row>
    <row r="54" spans="1:13" hidden="1">
      <c r="A54" t="s">
        <v>54</v>
      </c>
      <c r="D54" s="3"/>
      <c r="E54" s="3"/>
      <c r="F54" s="3"/>
      <c r="G54" s="4">
        <f>Berechnungsgrundlagen!C4</f>
        <v>0.1</v>
      </c>
      <c r="H54" s="4"/>
      <c r="I54" s="4"/>
      <c r="J54" s="4"/>
      <c r="L54" t="s">
        <v>0</v>
      </c>
      <c r="M54" s="3">
        <f>IF(AND(M43&lt;100000,D39&lt;300000),(M47*G54))</f>
        <v>2</v>
      </c>
    </row>
    <row r="55" spans="1:13" s="9" customFormat="1" ht="4.2" hidden="1">
      <c r="D55" s="10"/>
      <c r="E55" s="10"/>
      <c r="F55" s="10"/>
      <c r="M55" s="10"/>
    </row>
    <row r="56" spans="1:13" hidden="1">
      <c r="A56" t="s">
        <v>23</v>
      </c>
      <c r="D56" s="3"/>
      <c r="E56" s="3"/>
      <c r="F56" s="3"/>
      <c r="G56" s="4">
        <f>Berechnungsgrundlagen!C5</f>
        <v>0.32</v>
      </c>
      <c r="H56" s="4"/>
      <c r="I56" s="4"/>
      <c r="J56" s="4"/>
      <c r="L56" t="s">
        <v>0</v>
      </c>
      <c r="M56" s="3">
        <f>IF(AND(M41&lt;100000,D37&lt;300000),(M47*G56))</f>
        <v>6.4</v>
      </c>
    </row>
    <row r="57" spans="1:13" s="9" customFormat="1" ht="4.2" hidden="1">
      <c r="D57" s="10"/>
      <c r="E57" s="10"/>
      <c r="F57" s="10"/>
      <c r="M57" s="10"/>
    </row>
    <row r="58" spans="1:13" hidden="1">
      <c r="A58" t="s">
        <v>24</v>
      </c>
      <c r="D58" s="3"/>
      <c r="E58" s="3"/>
      <c r="F58" s="3"/>
      <c r="G58" s="4">
        <f>Berechnungsgrundlagen!C6</f>
        <v>0.48</v>
      </c>
      <c r="H58" s="4"/>
      <c r="I58" s="4"/>
      <c r="J58" s="4"/>
      <c r="L58" t="s">
        <v>0</v>
      </c>
      <c r="M58" s="3">
        <f>IF(AND(M41&lt;100000,D37&lt;300000),(M47*G58))</f>
        <v>9.6</v>
      </c>
    </row>
    <row r="59" spans="1:13" s="9" customFormat="1" ht="4.2" hidden="1">
      <c r="D59" s="10"/>
      <c r="E59" s="10"/>
      <c r="F59" s="10"/>
      <c r="M59" s="10"/>
    </row>
    <row r="60" spans="1:13" hidden="1">
      <c r="A60" t="s">
        <v>25</v>
      </c>
      <c r="D60" s="3"/>
      <c r="E60" s="3"/>
      <c r="F60" s="3"/>
      <c r="G60" s="4">
        <f>Berechnungsgrundlagen!C7</f>
        <v>0.8</v>
      </c>
      <c r="H60" s="4"/>
      <c r="I60" s="4"/>
      <c r="J60" s="4"/>
      <c r="L60" t="s">
        <v>0</v>
      </c>
      <c r="M60" s="3">
        <f>IF(AND(M41&lt;100000,D37&lt;300000),(M47*G60))</f>
        <v>16</v>
      </c>
    </row>
    <row r="61" spans="1:13" ht="6" hidden="1" customHeight="1">
      <c r="D61" s="3"/>
      <c r="E61" s="3"/>
      <c r="F61" s="3"/>
      <c r="G61" s="4"/>
      <c r="H61" s="4"/>
      <c r="I61" s="4"/>
      <c r="J61" s="4"/>
      <c r="M61" s="3"/>
    </row>
    <row r="62" spans="1:13" hidden="1">
      <c r="A62" t="s">
        <v>16</v>
      </c>
      <c r="D62" s="3"/>
      <c r="E62" s="16"/>
      <c r="F62" s="3"/>
      <c r="G62" s="4">
        <f>Berechnungsgrundlagen!C8</f>
        <v>1.25</v>
      </c>
      <c r="H62" s="4"/>
      <c r="J62" s="4"/>
      <c r="L62" t="s">
        <v>0</v>
      </c>
      <c r="M62" s="3">
        <f>IF(AND(M41&lt;100000,D37&lt;300000),(M47*G62))</f>
        <v>25</v>
      </c>
    </row>
    <row r="63" spans="1:13" s="9" customFormat="1" ht="4.2" hidden="1">
      <c r="D63" s="10"/>
      <c r="E63" s="11"/>
      <c r="F63" s="10"/>
      <c r="M63" s="10"/>
    </row>
    <row r="64" spans="1:13" hidden="1">
      <c r="A64" t="s">
        <v>17</v>
      </c>
      <c r="D64" s="3"/>
      <c r="E64" s="16"/>
      <c r="F64" s="3"/>
      <c r="G64" s="4">
        <f>Berechnungsgrundlagen!C9</f>
        <v>0.70833333333333337</v>
      </c>
      <c r="H64" s="4"/>
      <c r="J64" s="4"/>
      <c r="L64" t="s">
        <v>0</v>
      </c>
      <c r="M64" s="3">
        <f>IF(AND(M41&lt;100000,D37&lt;300000),(M47*G64))</f>
        <v>14.166666666666668</v>
      </c>
    </row>
    <row r="65" spans="1:16" s="9" customFormat="1" ht="4.2">
      <c r="D65" s="10"/>
      <c r="E65" s="11"/>
      <c r="F65" s="10"/>
      <c r="M65" s="10"/>
    </row>
    <row r="66" spans="1:16" s="9" customFormat="1" ht="33" customHeight="1">
      <c r="A66" s="1" t="s">
        <v>6</v>
      </c>
      <c r="D66" s="12" t="s">
        <v>18</v>
      </c>
      <c r="E66" s="15"/>
      <c r="F66" s="91" t="s">
        <v>19</v>
      </c>
      <c r="G66" s="91"/>
      <c r="H66" s="27"/>
      <c r="I66" s="91" t="s">
        <v>72</v>
      </c>
      <c r="J66" s="91"/>
      <c r="L66" s="92" t="s">
        <v>51</v>
      </c>
      <c r="M66" s="92"/>
    </row>
    <row r="67" spans="1:16" s="9" customFormat="1" ht="15" customHeight="1">
      <c r="A67" t="s">
        <v>9</v>
      </c>
      <c r="B67" t="s">
        <v>60</v>
      </c>
      <c r="D67" s="28"/>
      <c r="E67" s="10"/>
      <c r="F67" s="12" t="s">
        <v>0</v>
      </c>
      <c r="G67" s="12">
        <f>D67*Berechnungsgrundlagen!B2</f>
        <v>0</v>
      </c>
      <c r="H67" s="15"/>
      <c r="I67" s="15" t="s">
        <v>0</v>
      </c>
      <c r="J67" s="15">
        <f>G67-M67</f>
        <v>0</v>
      </c>
      <c r="L67" s="1" t="s">
        <v>0</v>
      </c>
      <c r="M67" s="22">
        <f>IF(M50=FALSE,G67,ROUND(D67*M50*2,1)/2)</f>
        <v>0</v>
      </c>
    </row>
    <row r="68" spans="1:16" s="31" customFormat="1" ht="3.9" customHeight="1">
      <c r="D68" s="32"/>
      <c r="E68" s="33"/>
      <c r="F68" s="12"/>
      <c r="G68" s="33"/>
      <c r="H68" s="43"/>
      <c r="I68" s="15"/>
      <c r="J68" s="43"/>
      <c r="L68" s="34"/>
      <c r="M68" s="35"/>
    </row>
    <row r="69" spans="1:16" s="9" customFormat="1" ht="15" customHeight="1">
      <c r="A69" t="s">
        <v>10</v>
      </c>
      <c r="B69" t="s">
        <v>26</v>
      </c>
      <c r="D69" s="28"/>
      <c r="E69" s="10"/>
      <c r="F69" s="12" t="s">
        <v>0</v>
      </c>
      <c r="G69" s="12">
        <f>D69*Berechnungsgrundlagen!B3</f>
        <v>0</v>
      </c>
      <c r="H69" s="15"/>
      <c r="I69" s="15" t="s">
        <v>0</v>
      </c>
      <c r="J69" s="15">
        <f>G69-M69</f>
        <v>0</v>
      </c>
      <c r="L69" s="1" t="s">
        <v>20</v>
      </c>
      <c r="M69" s="22">
        <f>IF(M52=FALSE,G69,ROUND(D69*M52*2,1)/2)</f>
        <v>0</v>
      </c>
    </row>
    <row r="70" spans="1:16" s="31" customFormat="1" ht="3.9" customHeight="1">
      <c r="D70" s="32"/>
      <c r="E70" s="33"/>
      <c r="F70" s="12"/>
      <c r="G70" s="33"/>
      <c r="H70" s="43"/>
      <c r="I70" s="15"/>
      <c r="J70" s="43"/>
      <c r="L70" s="34"/>
      <c r="M70" s="35"/>
    </row>
    <row r="71" spans="1:16" s="9" customFormat="1" ht="15" customHeight="1">
      <c r="A71" t="s">
        <v>73</v>
      </c>
      <c r="B71" t="s">
        <v>55</v>
      </c>
      <c r="D71" s="28"/>
      <c r="E71" s="10"/>
      <c r="F71" s="12" t="s">
        <v>0</v>
      </c>
      <c r="G71" s="12">
        <f>D71*Berechnungsgrundlagen!B4</f>
        <v>0</v>
      </c>
      <c r="H71" s="15"/>
      <c r="I71" s="15" t="s">
        <v>0</v>
      </c>
      <c r="J71" s="15">
        <f>G71-M71</f>
        <v>0</v>
      </c>
      <c r="L71" s="1" t="s">
        <v>20</v>
      </c>
      <c r="M71" s="22">
        <f>IF(M56=FALSE,G71,ROUND(D71*M52*2,1)/2)</f>
        <v>0</v>
      </c>
    </row>
    <row r="72" spans="1:16" s="31" customFormat="1" ht="3.9" customHeight="1">
      <c r="D72" s="32"/>
      <c r="E72" s="33"/>
      <c r="F72" s="12"/>
      <c r="G72" s="33"/>
      <c r="H72" s="43"/>
      <c r="I72" s="15"/>
      <c r="J72" s="43"/>
      <c r="L72" s="34"/>
      <c r="M72" s="35"/>
    </row>
    <row r="73" spans="1:16">
      <c r="A73" t="s">
        <v>27</v>
      </c>
      <c r="B73" t="s">
        <v>28</v>
      </c>
      <c r="D73" s="28"/>
      <c r="E73" s="12"/>
      <c r="F73" s="12" t="s">
        <v>0</v>
      </c>
      <c r="G73" s="30">
        <f>D73*Berechnungsgrundlagen!B5</f>
        <v>0</v>
      </c>
      <c r="H73" s="30"/>
      <c r="I73" s="15" t="s">
        <v>0</v>
      </c>
      <c r="J73" s="30">
        <f>G73-M73</f>
        <v>0</v>
      </c>
      <c r="L73" s="1" t="s">
        <v>0</v>
      </c>
      <c r="M73" s="22">
        <f>IF(M56=FALSE,G73,ROUND(D73*M56*2,1)/2)</f>
        <v>0</v>
      </c>
    </row>
    <row r="74" spans="1:16" s="31" customFormat="1" ht="3.9" customHeight="1">
      <c r="D74" s="32"/>
      <c r="E74" s="33"/>
      <c r="F74" s="12"/>
      <c r="G74" s="33"/>
      <c r="H74" s="43"/>
      <c r="I74" s="15"/>
      <c r="J74" s="43"/>
      <c r="L74" s="34"/>
      <c r="M74" s="35"/>
    </row>
    <row r="75" spans="1:16" s="17" customFormat="1">
      <c r="A75" t="s">
        <v>29</v>
      </c>
      <c r="B75" t="s">
        <v>61</v>
      </c>
      <c r="D75" s="28"/>
      <c r="E75" s="18"/>
      <c r="F75" s="12" t="s">
        <v>0</v>
      </c>
      <c r="G75" s="30">
        <f>D75*Berechnungsgrundlagen!B6</f>
        <v>0</v>
      </c>
      <c r="H75" s="30"/>
      <c r="I75" s="15" t="s">
        <v>0</v>
      </c>
      <c r="J75" s="30">
        <f>G75-M75</f>
        <v>0</v>
      </c>
      <c r="L75" s="1" t="s">
        <v>20</v>
      </c>
      <c r="M75" s="22">
        <f>IF(M58=FALSE,G75,ROUND(D75*M58*2,1)/2)</f>
        <v>0</v>
      </c>
    </row>
    <row r="76" spans="1:16" s="31" customFormat="1" ht="3.9" customHeight="1">
      <c r="D76" s="32"/>
      <c r="E76" s="33"/>
      <c r="F76" s="12"/>
      <c r="G76" s="33"/>
      <c r="H76" s="43"/>
      <c r="I76" s="15"/>
      <c r="J76" s="43"/>
      <c r="L76" s="49"/>
      <c r="M76" s="50"/>
    </row>
    <row r="77" spans="1:16" s="17" customFormat="1">
      <c r="A77" t="s">
        <v>71</v>
      </c>
      <c r="B77" t="s">
        <v>30</v>
      </c>
      <c r="D77" s="28"/>
      <c r="E77" s="18"/>
      <c r="F77" s="12" t="s">
        <v>0</v>
      </c>
      <c r="G77" s="44">
        <f>D77*Berechnungsgrundlagen!B7</f>
        <v>0</v>
      </c>
      <c r="H77" s="44"/>
      <c r="I77" s="15" t="s">
        <v>20</v>
      </c>
      <c r="J77" s="44">
        <f>G77-M77</f>
        <v>0</v>
      </c>
      <c r="L77" s="51" t="s">
        <v>20</v>
      </c>
      <c r="M77" s="52">
        <f>IF(M60=FALSE,G77,ROUND(D77*M60*2,1)/2)</f>
        <v>0</v>
      </c>
    </row>
    <row r="78" spans="1:16" hidden="1">
      <c r="A78" s="9"/>
      <c r="B78" s="9"/>
      <c r="C78" s="9"/>
      <c r="D78" s="75"/>
      <c r="E78" s="12"/>
      <c r="F78" s="12"/>
      <c r="G78" s="45"/>
      <c r="H78" s="45"/>
      <c r="I78" s="15"/>
      <c r="J78" s="45"/>
      <c r="L78" s="45" t="s">
        <v>0</v>
      </c>
      <c r="M78" s="53" t="e">
        <f>#REF!*#REF!</f>
        <v>#REF!</v>
      </c>
    </row>
    <row r="79" spans="1:16" s="17" customFormat="1" ht="6" customHeight="1">
      <c r="A79"/>
      <c r="B79"/>
      <c r="C79"/>
      <c r="D79" s="76"/>
      <c r="E79" s="18"/>
      <c r="F79" s="12"/>
      <c r="G79" s="46"/>
      <c r="H79" s="46"/>
      <c r="I79" s="15"/>
      <c r="J79" s="46"/>
      <c r="L79" s="46"/>
      <c r="M79" s="54"/>
    </row>
    <row r="80" spans="1:16" s="9" customFormat="1" ht="15" customHeight="1">
      <c r="A80" t="s">
        <v>11</v>
      </c>
      <c r="B80" t="s">
        <v>62</v>
      </c>
      <c r="D80" s="28"/>
      <c r="E80" s="29"/>
      <c r="F80" s="12" t="s">
        <v>0</v>
      </c>
      <c r="G80" s="37">
        <f>D80*Berechnungsgrundlagen!B8</f>
        <v>0</v>
      </c>
      <c r="H80" s="37"/>
      <c r="I80" s="15" t="s">
        <v>0</v>
      </c>
      <c r="J80" s="37">
        <f>G80-M80</f>
        <v>0</v>
      </c>
      <c r="L80" s="1" t="s">
        <v>0</v>
      </c>
      <c r="M80" s="22">
        <f>IF(M62=FALSE,G80,ROUND(D80*M62*2,1)/2)</f>
        <v>0</v>
      </c>
      <c r="P80" s="30"/>
    </row>
    <row r="81" spans="1:13" s="31" customFormat="1" ht="3.9" customHeight="1">
      <c r="D81" s="32"/>
      <c r="E81" s="32"/>
      <c r="F81" s="12"/>
      <c r="G81" s="47"/>
      <c r="H81" s="47"/>
      <c r="I81" s="15"/>
      <c r="J81" s="47"/>
      <c r="L81" s="34"/>
      <c r="M81" s="35"/>
    </row>
    <row r="82" spans="1:13" s="9" customFormat="1" ht="15" customHeight="1">
      <c r="A82" t="s">
        <v>12</v>
      </c>
      <c r="B82" t="s">
        <v>63</v>
      </c>
      <c r="D82" s="28"/>
      <c r="E82" s="29"/>
      <c r="F82" s="12" t="s">
        <v>0</v>
      </c>
      <c r="G82" s="37">
        <f>D82*Berechnungsgrundlagen!B9</f>
        <v>0</v>
      </c>
      <c r="H82" s="37"/>
      <c r="I82" s="15" t="s">
        <v>0</v>
      </c>
      <c r="J82" s="37">
        <f>G82-M82</f>
        <v>0</v>
      </c>
      <c r="L82" s="1" t="s">
        <v>20</v>
      </c>
      <c r="M82" s="22">
        <f>IF(M64=FALSE,G82,ROUND(D82*M64*2,1)/2)</f>
        <v>0</v>
      </c>
    </row>
    <row r="83" spans="1:13" s="31" customFormat="1" ht="3.9" customHeight="1">
      <c r="D83" s="32"/>
      <c r="E83" s="32"/>
      <c r="F83" s="36"/>
      <c r="G83" s="48"/>
      <c r="H83" s="33"/>
      <c r="I83" s="5"/>
      <c r="J83" s="48"/>
      <c r="L83" s="38"/>
      <c r="M83" s="39"/>
    </row>
    <row r="84" spans="1:13" s="17" customFormat="1" ht="6" customHeight="1">
      <c r="A84"/>
      <c r="B84"/>
      <c r="C84"/>
      <c r="D84" s="12"/>
      <c r="E84" s="15"/>
      <c r="F84" s="40"/>
      <c r="I84"/>
      <c r="L84" s="41"/>
      <c r="M84" s="42"/>
    </row>
    <row r="85" spans="1:13">
      <c r="A85" s="1" t="s">
        <v>56</v>
      </c>
      <c r="B85" s="1"/>
      <c r="C85" s="1"/>
      <c r="D85" s="8"/>
      <c r="E85" s="22"/>
      <c r="F85" s="12" t="s">
        <v>0</v>
      </c>
      <c r="G85" s="30">
        <f>SUM(G67:G84)</f>
        <v>0</v>
      </c>
      <c r="H85" s="30"/>
      <c r="I85" t="s">
        <v>20</v>
      </c>
      <c r="J85" s="30">
        <f>SUM(J67:J84)</f>
        <v>0</v>
      </c>
      <c r="K85" s="1"/>
      <c r="L85" s="1" t="s">
        <v>0</v>
      </c>
      <c r="M85" s="69">
        <f>M82+M80+M77+M75+M73+M71+M69+M67</f>
        <v>0</v>
      </c>
    </row>
    <row r="86" spans="1:13" hidden="1">
      <c r="A86" s="17"/>
      <c r="B86" s="17"/>
      <c r="C86" s="89"/>
      <c r="D86" s="89"/>
      <c r="E86" s="18"/>
      <c r="F86" s="12"/>
      <c r="L86" t="s">
        <v>0</v>
      </c>
      <c r="M86" s="12" t="e">
        <f>#REF!-M85</f>
        <v>#REF!</v>
      </c>
    </row>
    <row r="87" spans="1:13">
      <c r="A87" s="17"/>
      <c r="B87" s="17"/>
      <c r="C87" s="71"/>
      <c r="D87" s="71"/>
      <c r="E87" s="71"/>
      <c r="F87" s="12"/>
      <c r="M87" s="12"/>
    </row>
    <row r="88" spans="1:13">
      <c r="A88" s="17"/>
      <c r="B88" s="17"/>
      <c r="C88" s="71"/>
      <c r="D88" s="71"/>
      <c r="E88" s="71"/>
      <c r="F88" s="12"/>
      <c r="M88" s="12"/>
    </row>
    <row r="89" spans="1:13" ht="42.6" customHeight="1">
      <c r="A89" s="83" t="s">
        <v>66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</row>
    <row r="90" spans="1:13" ht="18" customHeight="1">
      <c r="A90" s="83" t="s">
        <v>67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</row>
    <row r="91" spans="1:13" ht="18" customHeight="1">
      <c r="A91" s="83" t="s">
        <v>70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</row>
    <row r="94" spans="1:13" ht="20.25" customHeight="1"/>
  </sheetData>
  <sheetProtection algorithmName="SHA-512" hashValue="RU8HtN963zq9PQqq+SzYlAibova+N2rUFUxyNx6YEiDE2W98AcolV7aqal67OHdgZLNPq0Da+OwLeaz7HueYoA==" saltValue="V/4vQia/7utqL53lZglpPQ==" spinCount="100000" sheet="1" objects="1" scenarios="1"/>
  <mergeCells count="31">
    <mergeCell ref="A37:B37"/>
    <mergeCell ref="C24:D24"/>
    <mergeCell ref="I66:J66"/>
    <mergeCell ref="L66:M66"/>
    <mergeCell ref="C86:D86"/>
    <mergeCell ref="C36:D36"/>
    <mergeCell ref="D37:F37"/>
    <mergeCell ref="C38:D38"/>
    <mergeCell ref="C40:D40"/>
    <mergeCell ref="F66:G66"/>
    <mergeCell ref="C13:D13"/>
    <mergeCell ref="C15:D15"/>
    <mergeCell ref="C17:D17"/>
    <mergeCell ref="B16:C16"/>
    <mergeCell ref="C18:D18"/>
    <mergeCell ref="A7:C7"/>
    <mergeCell ref="A89:M89"/>
    <mergeCell ref="A90:M90"/>
    <mergeCell ref="A91:M91"/>
    <mergeCell ref="A9:M9"/>
    <mergeCell ref="A10:M10"/>
    <mergeCell ref="A35:B35"/>
    <mergeCell ref="C20:D20"/>
    <mergeCell ref="C22:D22"/>
    <mergeCell ref="E16:J16"/>
    <mergeCell ref="E14:J14"/>
    <mergeCell ref="E12:J12"/>
    <mergeCell ref="F21:G21"/>
    <mergeCell ref="C26:D26"/>
    <mergeCell ref="C28:D28"/>
    <mergeCell ref="C31:D31"/>
  </mergeCells>
  <dataValidations count="1">
    <dataValidation type="whole" operator="lessThanOrEqual" allowBlank="1" showInputMessage="1" showErrorMessage="1" sqref="D80:E83 D67:D77" xr:uid="{99030A5A-9FD6-4B33-93F6-E1119E77F82C}">
      <formula1>5</formula1>
    </dataValidation>
  </dataValidations>
  <pageMargins left="0.39370078740157483" right="0.39370078740157483" top="0.74803149606299213" bottom="0.74803149606299213" header="0.31496062992125984" footer="0.31496062992125984"/>
  <pageSetup paperSize="9" scale="8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405326-A87D-4785-8A7A-E7E4A7247101}">
          <x14:formula1>
            <xm:f>Berechnungsgrundlagen!$A$14:$A$18</xm:f>
          </x14:formula1>
          <xm:sqref>B16:C16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0DD9-CB6E-46D7-911C-B4C23795449B}">
  <dimension ref="A1:E28"/>
  <sheetViews>
    <sheetView workbookViewId="0">
      <selection activeCell="D11" sqref="D11:D12"/>
    </sheetView>
  </sheetViews>
  <sheetFormatPr baseColWidth="10" defaultColWidth="11.44140625" defaultRowHeight="14.4"/>
  <cols>
    <col min="1" max="1" width="46.109375" style="79" customWidth="1"/>
    <col min="2" max="2" width="20" style="79" customWidth="1"/>
    <col min="3" max="3" width="25.88671875" style="79" customWidth="1"/>
    <col min="4" max="16384" width="11.44140625" style="79"/>
  </cols>
  <sheetData>
    <row r="1" spans="1:5">
      <c r="A1" s="78" t="s">
        <v>5</v>
      </c>
      <c r="B1" s="79" t="s">
        <v>8</v>
      </c>
      <c r="C1" s="79" t="s">
        <v>7</v>
      </c>
    </row>
    <row r="2" spans="1:5">
      <c r="A2" s="79" t="s">
        <v>9</v>
      </c>
      <c r="B2" s="80">
        <v>16</v>
      </c>
      <c r="C2" s="81">
        <v>0.14000000000000001</v>
      </c>
      <c r="E2" s="79">
        <v>120</v>
      </c>
    </row>
    <row r="3" spans="1:5">
      <c r="A3" s="79" t="s">
        <v>10</v>
      </c>
      <c r="B3" s="80">
        <v>28</v>
      </c>
      <c r="C3" s="81">
        <v>0.24</v>
      </c>
    </row>
    <row r="4" spans="1:5">
      <c r="A4" s="79" t="s">
        <v>53</v>
      </c>
      <c r="B4" s="80">
        <v>11.5</v>
      </c>
      <c r="C4" s="81">
        <v>0.1</v>
      </c>
    </row>
    <row r="5" spans="1:5">
      <c r="A5" s="79" t="s">
        <v>13</v>
      </c>
      <c r="B5" s="80">
        <v>38</v>
      </c>
      <c r="C5" s="81">
        <v>0.32</v>
      </c>
    </row>
    <row r="6" spans="1:5">
      <c r="A6" s="79" t="s">
        <v>14</v>
      </c>
      <c r="B6" s="80">
        <v>57</v>
      </c>
      <c r="C6" s="81">
        <v>0.48</v>
      </c>
    </row>
    <row r="7" spans="1:5">
      <c r="A7" s="79" t="s">
        <v>15</v>
      </c>
      <c r="B7" s="80">
        <v>95</v>
      </c>
      <c r="C7" s="81">
        <v>0.8</v>
      </c>
    </row>
    <row r="8" spans="1:5">
      <c r="A8" s="79" t="s">
        <v>11</v>
      </c>
      <c r="B8" s="80">
        <v>150</v>
      </c>
      <c r="C8" s="81">
        <f>B8/E2</f>
        <v>1.25</v>
      </c>
    </row>
    <row r="9" spans="1:5">
      <c r="A9" s="79" t="s">
        <v>12</v>
      </c>
      <c r="B9" s="80">
        <v>85</v>
      </c>
      <c r="C9" s="81">
        <f>B9/E2</f>
        <v>0.70833333333333337</v>
      </c>
    </row>
    <row r="14" spans="1:5">
      <c r="A14" s="78" t="s">
        <v>40</v>
      </c>
    </row>
    <row r="15" spans="1:5">
      <c r="A15" s="79" t="s">
        <v>36</v>
      </c>
    </row>
    <row r="16" spans="1:5">
      <c r="A16" s="79" t="s">
        <v>37</v>
      </c>
    </row>
    <row r="17" spans="1:2">
      <c r="A17" s="79" t="s">
        <v>39</v>
      </c>
    </row>
    <row r="18" spans="1:2">
      <c r="A18" s="79" t="s">
        <v>38</v>
      </c>
    </row>
    <row r="24" spans="1:2">
      <c r="A24" s="79" t="s">
        <v>45</v>
      </c>
      <c r="B24" s="79">
        <v>5800</v>
      </c>
    </row>
    <row r="25" spans="1:2">
      <c r="A25" s="79" t="s">
        <v>46</v>
      </c>
      <c r="B25" s="79">
        <v>2900</v>
      </c>
    </row>
    <row r="26" spans="1:2">
      <c r="A26" s="79" t="s">
        <v>47</v>
      </c>
      <c r="B26" s="79">
        <v>1300</v>
      </c>
    </row>
    <row r="27" spans="1:2">
      <c r="A27" s="79" t="s">
        <v>42</v>
      </c>
      <c r="B27" s="79">
        <v>6100</v>
      </c>
    </row>
    <row r="28" spans="1:2">
      <c r="A28" s="79" t="s">
        <v>43</v>
      </c>
      <c r="B28" s="79">
        <v>9300</v>
      </c>
    </row>
  </sheetData>
  <sheetProtection algorithmName="SHA-512" hashValue="HTxfSPPhaxa7VQMop+0RRk2YgsBK261m0dIwr8D/INU05pLcAOmtcmD3meCcBV8YwVBg9kKerma75aJKKtWexQ==" saltValue="9vpNCqLKiTq/QWOCntDH7A==" spinCount="100000" sheet="1" objects="1" scenarios="1"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Berechnungsgrundlagen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Bosshardt Claudia</cp:lastModifiedBy>
  <cp:lastPrinted>2026-04-27T07:59:57Z</cp:lastPrinted>
  <dcterms:created xsi:type="dcterms:W3CDTF">2021-07-02T08:26:13Z</dcterms:created>
  <dcterms:modified xsi:type="dcterms:W3CDTF">2026-05-05T07:54:53Z</dcterms:modified>
</cp:coreProperties>
</file>