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MI\98e779328ec94297b99fc90bc1a1b785\"/>
    </mc:Choice>
  </mc:AlternateContent>
  <xr:revisionPtr revIDLastSave="0" documentId="13_ncr:1_{BFB68E74-6662-4752-A6BF-8F611843135A}" xr6:coauthVersionLast="47" xr6:coauthVersionMax="47" xr10:uidLastSave="{00000000-0000-0000-0000-000000000000}"/>
  <bookViews>
    <workbookView xWindow="-108" yWindow="-108" windowWidth="30936" windowHeight="16776" activeTab="1" xr2:uid="{BBA2A220-C84D-4E2A-AB07-CD31DAE44D7B}"/>
  </bookViews>
  <sheets>
    <sheet name="Berechnung" sheetId="1" r:id="rId1"/>
    <sheet name="Berechnungsgrundlagen" sheetId="5" r:id="rId2"/>
  </sheets>
  <definedNames>
    <definedName name="_xlnm._FilterDatabase" localSheetId="1" hidden="1">Berechnungsgrundlagen!#REF!</definedName>
    <definedName name="_xlnm.Print_Area" localSheetId="0">Berechnung!$A$1:$M$69</definedName>
    <definedName name="Stundenplan">INDEX(#REF!,MATCH(Berechnung!#REF!,#REF!,0))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59" i="1"/>
  <c r="G57" i="1"/>
  <c r="G54" i="1"/>
  <c r="G52" i="1"/>
  <c r="G50" i="1"/>
  <c r="G46" i="1"/>
  <c r="G44" i="1"/>
  <c r="G37" i="1"/>
  <c r="G35" i="1"/>
  <c r="G33" i="1"/>
  <c r="G29" i="1"/>
  <c r="G27" i="1"/>
  <c r="M55" i="1"/>
  <c r="G62" i="1"/>
  <c r="M16" i="1"/>
  <c r="M18" i="1"/>
  <c r="M20" i="1"/>
  <c r="M24" i="1"/>
  <c r="M31" i="1"/>
  <c r="M37" i="1"/>
  <c r="M54" i="1"/>
  <c r="J54" i="1"/>
  <c r="M33" i="1"/>
  <c r="M48" i="1"/>
  <c r="J48" i="1"/>
  <c r="M35" i="1"/>
  <c r="M52" i="1"/>
  <c r="J52" i="1"/>
  <c r="M27" i="1"/>
  <c r="M44" i="1"/>
  <c r="J44" i="1"/>
  <c r="M29" i="1"/>
  <c r="M46" i="1"/>
  <c r="J46" i="1"/>
  <c r="C8" i="5"/>
  <c r="G39" i="1"/>
  <c r="M39" i="1"/>
  <c r="M57" i="1"/>
  <c r="J57" i="1"/>
  <c r="M50" i="1"/>
  <c r="J50" i="1"/>
  <c r="C9" i="5"/>
  <c r="G41" i="1"/>
  <c r="M41" i="1"/>
  <c r="M59" i="1"/>
  <c r="M62" i="1"/>
  <c r="M63" i="1"/>
  <c r="J59" i="1"/>
  <c r="J6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732BED-132D-43C9-8F76-00D0D886AF09}" keepAlive="1" name="Abfrage - Tabelle1" description="Verbindung mit der Abfrage 'Tabelle1' in der Arbeitsmappe." type="5" refreshedVersion="6" background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<sst xmlns="http://schemas.openxmlformats.org/spreadsheetml/2006/main" count="99" uniqueCount="53">
  <si>
    <t>Fr.</t>
  </si>
  <si>
    <t>Abschöpfungsbeitrag</t>
  </si>
  <si>
    <t>0.625‰</t>
  </si>
  <si>
    <t>Minimaler Elternbeitrag Basismodul</t>
  </si>
  <si>
    <t>Elternbeitrag Basismodul 100 %</t>
  </si>
  <si>
    <t>bitte auswählen</t>
  </si>
  <si>
    <t>Betreuungsmodul</t>
  </si>
  <si>
    <t>Einstufungssatz</t>
  </si>
  <si>
    <t>Max. Tagestarif</t>
  </si>
  <si>
    <t>Morgenbetreuung</t>
  </si>
  <si>
    <t>Mittagsbetreuung</t>
  </si>
  <si>
    <t>Ferienbetreuung ganzer Tag</t>
  </si>
  <si>
    <t>Ferienbetreuung halber Tag</t>
  </si>
  <si>
    <t>Nachmittagsbetreuung 1, 2 Std.</t>
  </si>
  <si>
    <t>Nachmittagsbetreuung 2, 3 Std.</t>
  </si>
  <si>
    <t>Nachmittagsbetreuung 3, 5 Std.</t>
  </si>
  <si>
    <t>Einstufungssatz Ferienbetreuung ganzer Tag</t>
  </si>
  <si>
    <t>Einstufungssatz Ferienbetreuung halber Tag</t>
  </si>
  <si>
    <t>Tage</t>
  </si>
  <si>
    <t>Brutto-
kosten</t>
  </si>
  <si>
    <t xml:space="preserve">Fr. </t>
  </si>
  <si>
    <t>Einstufungssatz Morgenbetreuung</t>
  </si>
  <si>
    <t>Einstufungssatz Mittagsbetreuung</t>
  </si>
  <si>
    <t>Einstufungssatz Nachmittagsbetreuung 1</t>
  </si>
  <si>
    <t>Einstufungssatz Nachmittagsbetreuung 2</t>
  </si>
  <si>
    <t>Einstufungssatz Nachmittagsbetreuung 3</t>
  </si>
  <si>
    <t>11:50 - 13:30</t>
  </si>
  <si>
    <t>Nachmittagsbetreuung 1</t>
  </si>
  <si>
    <t>13:30 - 15:30</t>
  </si>
  <si>
    <t>Nachmittagsbetreuung 2</t>
  </si>
  <si>
    <t>13:30 - 18:30</t>
  </si>
  <si>
    <t xml:space="preserve">Elternbeitrag </t>
  </si>
  <si>
    <t>Mittagstisch für Sekundarschüler</t>
  </si>
  <si>
    <t>Einstufungssatz Mittagsbetreuung Sekundarschüler</t>
  </si>
  <si>
    <t>11:50 - ca. 13:00</t>
  </si>
  <si>
    <t>Kosten pro Woche pro Kind</t>
  </si>
  <si>
    <t>Mittagstisch Sekundarschule</t>
  </si>
  <si>
    <t>für Familien mit Steuererklärung</t>
  </si>
  <si>
    <r>
      <t>Aufrechnung Vermögensanteil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</si>
  <si>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Massgebender Betrag</t>
    </r>
    <r>
      <rPr>
        <vertAlign val="superscript"/>
        <sz val="11"/>
        <color theme="1"/>
        <rFont val="Calibri"/>
        <family val="2"/>
        <scheme val="minor"/>
      </rPr>
      <t>3</t>
    </r>
  </si>
  <si>
    <t>07:00 - 08:10</t>
  </si>
  <si>
    <t>15:10 - 18:30</t>
  </si>
  <si>
    <t>07:00 - 18:30</t>
  </si>
  <si>
    <t>07:00 - 13:30</t>
  </si>
  <si>
    <r>
      <t xml:space="preserve">Sie können hier selber den </t>
    </r>
    <r>
      <rPr>
        <b/>
        <sz val="11"/>
        <color rgb="FF000000"/>
        <rFont val="Calibri"/>
        <family val="2"/>
        <scheme val="minor"/>
      </rPr>
      <t>voraussichtlichen</t>
    </r>
    <r>
      <rPr>
        <sz val="11"/>
        <color rgb="FF000000"/>
        <rFont val="Calibri"/>
        <family val="2"/>
        <scheme val="minor"/>
      </rPr>
      <t xml:space="preserve"> Subventionsbeitrag berechnen.
Das Ergebnis ist unverbindlich.</t>
    </r>
  </si>
  <si>
    <r>
      <t>Steuerbares Einkommen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(Ziffer 27 bzw. 398 der Steuererklärung)</t>
    </r>
  </si>
  <si>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Beim steuerbaren Einkommen und beim steuerbaren Vermögen setzen Sie </t>
    </r>
    <r>
      <rPr>
        <b/>
        <sz val="11"/>
        <color rgb="FF000000"/>
        <rFont val="Calibri"/>
        <family val="2"/>
        <scheme val="minor"/>
      </rPr>
      <t>das Total aller im gleichen Haushalt wohnenden erwachsenen Personen in eheähnlicher Beziehung oder mit familiärer Beziehung</t>
    </r>
    <r>
      <rPr>
        <sz val="11"/>
        <color rgb="FF000000"/>
        <rFont val="Calibri"/>
        <family val="2"/>
        <scheme val="minor"/>
      </rPr>
      <t xml:space="preserve"> ein.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</si>
  <si>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Ergibt das steuerbare Vermögen </t>
    </r>
    <r>
      <rPr>
        <b/>
        <sz val="11"/>
        <color rgb="FF000000"/>
        <rFont val="Calibri"/>
        <family val="2"/>
        <scheme val="minor"/>
      </rPr>
      <t>300'000 Franken oder mehr</t>
    </r>
    <r>
      <rPr>
        <sz val="11"/>
        <color rgb="FF000000"/>
        <rFont val="Calibri"/>
        <family val="2"/>
        <scheme val="minor"/>
      </rPr>
      <t xml:space="preserve">, werden 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</si>
  <si>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t>Berechnung Gemeindebeiträge/Subventionen Schulkinder Tagesstrukturen</t>
  </si>
  <si>
    <r>
      <rPr>
        <vertAlign val="super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 xml:space="preserve">Ergibt der massgebende Betrag </t>
    </r>
    <r>
      <rPr>
        <b/>
        <sz val="11"/>
        <color rgb="FF000000"/>
        <rFont val="Calibri"/>
        <family val="2"/>
        <scheme val="minor"/>
      </rPr>
      <t>100'000 Franken oder mehr</t>
    </r>
    <r>
      <rPr>
        <sz val="11"/>
        <color rgb="FF000000"/>
        <rFont val="Calibri"/>
        <family val="2"/>
        <scheme val="minor"/>
      </rPr>
      <t xml:space="preserve">, werden 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</si>
  <si>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r>
      <t>Steuerbares Vermögen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(Ziffer 35 bzw. 490 der Steuererklärung)</t>
    </r>
  </si>
  <si>
    <t>Betreuung ganzer Nachmittag</t>
  </si>
  <si>
    <t>Subventions-
beitrag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</si>
</sst>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/mm/yyyy;@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4"/>
      <color rgb="FF000000"/>
      <name val="Calibri"/>
      <family val="2"/>
      <scheme val="minor"/>
    </font>
    <font>
      <sz val="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43" fontId="0" fillId="0" borderId="0" xfId="1" applyFont="1"/>
    <xf numFmtId="9" fontId="0" fillId="0" borderId="0" xfId="0" applyNumberFormat="1"/>
    <xf numFmtId="43" fontId="0" fillId="2" borderId="0" xfId="1" applyFont="1" applyFill="1" applyProtection="1">
      <protection locked="0"/>
    </xf>
    <xf numFmtId="0" fontId="8" fillId="3" borderId="2" xfId="0" applyFont="1" applyFill="1" applyBorder="1"/>
    <xf numFmtId="0" fontId="0" fillId="2" borderId="0" xfId="0" applyFill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</xf>
    <xf numFmtId="0" fontId="11" fillId="0" borderId="0" xfId="0" applyFont="1" applyProtection="1"/>
    <xf numFmtId="0" fontId="10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13" fillId="0" borderId="1" xfId="0" applyFont="1" applyBorder="1" applyProtection="1"/>
    <xf numFmtId="164" fontId="14" fillId="0" borderId="1" xfId="0" applyNumberFormat="1" applyFont="1" applyBorder="1" applyAlignment="1" applyProtection="1">
      <alignment horizontal="center"/>
    </xf>
    <xf numFmtId="0" fontId="14" fillId="0" borderId="1" xfId="0" applyFont="1" applyBorder="1" applyProtection="1"/>
    <xf numFmtId="0" fontId="14" fillId="0" borderId="0" xfId="0" applyFont="1" applyProtection="1"/>
    <xf numFmtId="0" fontId="6" fillId="0" borderId="0" xfId="0" applyFont="1" applyProtection="1"/>
    <xf numFmtId="43" fontId="6" fillId="0" borderId="0" xfId="1" applyFont="1" applyProtection="1"/>
    <xf numFmtId="43" fontId="0" fillId="0" borderId="0" xfId="1" applyFont="1" applyProtection="1"/>
    <xf numFmtId="43" fontId="0" fillId="0" borderId="0" xfId="1" applyFont="1" applyFill="1" applyProtection="1"/>
    <xf numFmtId="0" fontId="12" fillId="0" borderId="0" xfId="0" applyFont="1" applyProtection="1"/>
    <xf numFmtId="0" fontId="12" fillId="0" borderId="0" xfId="0" applyFont="1" applyAlignment="1" applyProtection="1">
      <alignment horizontal="center"/>
    </xf>
    <xf numFmtId="43" fontId="12" fillId="0" borderId="0" xfId="1" applyFont="1" applyProtection="1"/>
    <xf numFmtId="43" fontId="0" fillId="0" borderId="0" xfId="1" applyFont="1" applyFill="1" applyAlignment="1" applyProtection="1"/>
    <xf numFmtId="43" fontId="0" fillId="0" borderId="0" xfId="1" applyFont="1" applyFill="1" applyAlignment="1" applyProtection="1">
      <alignment horizontal="center"/>
    </xf>
    <xf numFmtId="9" fontId="0" fillId="0" borderId="0" xfId="0" applyNumberFormat="1" applyProtection="1"/>
    <xf numFmtId="0" fontId="0" fillId="0" borderId="1" xfId="0" applyBorder="1" applyProtection="1"/>
    <xf numFmtId="43" fontId="0" fillId="0" borderId="1" xfId="1" applyFont="1" applyBorder="1" applyProtection="1"/>
    <xf numFmtId="0" fontId="1" fillId="0" borderId="0" xfId="0" applyFont="1" applyProtection="1"/>
    <xf numFmtId="43" fontId="1" fillId="0" borderId="0" xfId="1" applyFont="1" applyProtection="1"/>
    <xf numFmtId="43" fontId="1" fillId="0" borderId="0" xfId="1" applyFont="1" applyFill="1" applyProtection="1"/>
    <xf numFmtId="0" fontId="0" fillId="0" borderId="0" xfId="0" applyAlignment="1" applyProtection="1">
      <alignment horizontal="right"/>
    </xf>
    <xf numFmtId="43" fontId="6" fillId="0" borderId="0" xfId="1" applyFont="1" applyFill="1" applyProtection="1"/>
    <xf numFmtId="43" fontId="3" fillId="0" borderId="0" xfId="1" applyFont="1" applyProtection="1"/>
    <xf numFmtId="43" fontId="3" fillId="0" borderId="0" xfId="1" applyFont="1" applyFill="1" applyProtection="1"/>
    <xf numFmtId="0" fontId="0" fillId="0" borderId="0" xfId="0" applyAlignment="1" applyProtection="1">
      <alignment horizontal="center" wrapText="1"/>
    </xf>
    <xf numFmtId="0" fontId="15" fillId="0" borderId="0" xfId="0" applyFont="1" applyProtection="1"/>
    <xf numFmtId="0" fontId="15" fillId="0" borderId="0" xfId="0" applyFont="1" applyAlignment="1" applyProtection="1">
      <alignment horizontal="center"/>
    </xf>
    <xf numFmtId="43" fontId="15" fillId="0" borderId="0" xfId="1" applyFont="1" applyProtection="1"/>
    <xf numFmtId="43" fontId="15" fillId="0" borderId="0" xfId="1" applyFont="1" applyFill="1" applyProtection="1"/>
    <xf numFmtId="0" fontId="16" fillId="0" borderId="0" xfId="0" applyFont="1" applyProtection="1"/>
    <xf numFmtId="43" fontId="16" fillId="0" borderId="0" xfId="1" applyFont="1" applyFill="1" applyProtection="1"/>
    <xf numFmtId="43" fontId="0" fillId="0" borderId="0" xfId="0" applyNumberFormat="1" applyProtection="1"/>
    <xf numFmtId="0" fontId="3" fillId="0" borderId="0" xfId="0" applyFont="1" applyAlignment="1" applyProtection="1">
      <alignment horizontal="center"/>
    </xf>
    <xf numFmtId="0" fontId="16" fillId="0" borderId="0" xfId="0" applyFont="1" applyBorder="1" applyProtection="1"/>
    <xf numFmtId="43" fontId="16" fillId="0" borderId="0" xfId="1" applyFont="1" applyFill="1" applyBorder="1" applyProtection="1"/>
    <xf numFmtId="43" fontId="0" fillId="0" borderId="0" xfId="0" applyNumberFormat="1" applyBorder="1" applyProtection="1"/>
    <xf numFmtId="0" fontId="1" fillId="0" borderId="0" xfId="0" applyFont="1" applyBorder="1" applyProtection="1"/>
    <xf numFmtId="43" fontId="1" fillId="0" borderId="0" xfId="1" applyFont="1" applyFill="1" applyBorder="1" applyProtection="1"/>
    <xf numFmtId="43" fontId="3" fillId="0" borderId="0" xfId="1" applyFont="1" applyBorder="1" applyProtection="1"/>
    <xf numFmtId="0" fontId="0" fillId="0" borderId="0" xfId="0" applyBorder="1" applyProtection="1"/>
    <xf numFmtId="43" fontId="3" fillId="0" borderId="0" xfId="1" applyFont="1" applyFill="1" applyBorder="1" applyProtection="1"/>
    <xf numFmtId="0" fontId="12" fillId="0" borderId="0" xfId="0" applyFont="1" applyBorder="1" applyProtection="1"/>
    <xf numFmtId="43" fontId="12" fillId="0" borderId="0" xfId="1" applyFont="1" applyFill="1" applyBorder="1" applyProtection="1"/>
    <xf numFmtId="0" fontId="0" fillId="0" borderId="0" xfId="0" applyAlignment="1" applyProtection="1">
      <alignment horizontal="center"/>
    </xf>
    <xf numFmtId="43" fontId="15" fillId="0" borderId="0" xfId="1" applyFont="1" applyBorder="1" applyProtection="1"/>
    <xf numFmtId="43" fontId="3" fillId="0" borderId="1" xfId="1" applyFont="1" applyBorder="1" applyProtection="1"/>
    <xf numFmtId="43" fontId="15" fillId="0" borderId="1" xfId="1" applyFont="1" applyBorder="1" applyProtection="1"/>
    <xf numFmtId="0" fontId="16" fillId="0" borderId="1" xfId="0" applyFont="1" applyBorder="1" applyProtection="1"/>
    <xf numFmtId="43" fontId="16" fillId="0" borderId="1" xfId="1" applyFont="1" applyFill="1" applyBorder="1" applyProtection="1"/>
    <xf numFmtId="0" fontId="17" fillId="0" borderId="0" xfId="0" applyFont="1" applyProtection="1"/>
    <xf numFmtId="43" fontId="17" fillId="0" borderId="0" xfId="1" applyFont="1" applyFill="1" applyProtection="1"/>
    <xf numFmtId="0" fontId="0" fillId="0" borderId="0" xfId="0" applyAlignment="1" applyProtection="1">
      <alignment horizontal="left" wrapText="1"/>
    </xf>
    <xf numFmtId="43" fontId="6" fillId="0" borderId="0" xfId="1" applyFont="1" applyProtection="1">
      <protection locked="0"/>
    </xf>
    <xf numFmtId="43" fontId="3" fillId="0" borderId="0" xfId="1" applyFont="1" applyProtection="1">
      <protection locked="0"/>
    </xf>
    <xf numFmtId="0" fontId="11" fillId="4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/>
    </xf>
    <xf numFmtId="43" fontId="0" fillId="2" borderId="0" xfId="1" applyFont="1" applyFill="1" applyAlignment="1" applyProtection="1">
      <alignment horizont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</xdr:colOff>
      <xdr:row>0</xdr:row>
      <xdr:rowOff>20411</xdr:rowOff>
    </xdr:from>
    <xdr:to>
      <xdr:col>0</xdr:col>
      <xdr:colOff>1807573</xdr:colOff>
      <xdr:row>3</xdr:row>
      <xdr:rowOff>57929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9E1CB42-8037-45FF-AA68-D28F6CE5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" y="20411"/>
          <a:ext cx="1762125" cy="605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470B-A268-4641-809B-96A8DA0FA578}">
  <sheetPr codeName="Tabelle1">
    <pageSetUpPr fitToPage="1"/>
  </sheetPr>
  <dimension ref="A5:P70"/>
  <sheetViews>
    <sheetView showGridLines="0" zoomScaleNormal="100" workbookViewId="0">
      <selection activeCell="S59" sqref="S59"/>
    </sheetView>
  </sheetViews>
  <sheetFormatPr baseColWidth="10" defaultColWidth="11.44140625" defaultRowHeight="14.4"/>
  <cols>
    <col min="1" max="1" width="35.6640625" style="11" customWidth="1"/>
    <col min="2" max="2" width="3.6640625" style="11" customWidth="1"/>
    <col min="3" max="3" width="13.6640625" style="11" customWidth="1"/>
    <col min="4" max="4" width="4.6640625" style="11" customWidth="1"/>
    <col min="5" max="5" width="2.6640625" style="11" customWidth="1"/>
    <col min="6" max="6" width="4.6640625" style="11" customWidth="1"/>
    <col min="7" max="7" width="7.88671875" style="11" bestFit="1" customWidth="1"/>
    <col min="8" max="8" width="2.6640625" style="11" customWidth="1"/>
    <col min="9" max="9" width="3.6640625" style="11" customWidth="1"/>
    <col min="10" max="10" width="8.6640625" style="11" customWidth="1"/>
    <col min="11" max="11" width="2.6640625" style="11" customWidth="1"/>
    <col min="12" max="12" width="3.6640625" style="11" customWidth="1"/>
    <col min="13" max="13" width="12.6640625" style="11" customWidth="1"/>
    <col min="14" max="16384" width="11.44140625" style="11"/>
  </cols>
  <sheetData>
    <row r="5" spans="1:13" s="9" customFormat="1" ht="19.8">
      <c r="A5" s="8" t="s">
        <v>48</v>
      </c>
    </row>
    <row r="6" spans="1:13" s="9" customFormat="1" ht="19.8">
      <c r="A6" s="8"/>
    </row>
    <row r="7" spans="1:13" s="9" customFormat="1" ht="19.8">
      <c r="A7" s="65" t="s">
        <v>37</v>
      </c>
      <c r="B7" s="65"/>
    </row>
    <row r="8" spans="1:13" ht="21">
      <c r="A8" s="10"/>
    </row>
    <row r="9" spans="1:13" ht="28.2" customHeight="1">
      <c r="A9" s="66" t="s">
        <v>44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s="15" customFormat="1" ht="40.950000000000003" customHeight="1">
      <c r="A10" s="12"/>
      <c r="B10" s="12"/>
      <c r="C10" s="13"/>
      <c r="D10" s="13"/>
      <c r="E10" s="13"/>
      <c r="F10" s="14"/>
      <c r="G10" s="14"/>
      <c r="H10" s="14"/>
      <c r="I10" s="14"/>
      <c r="J10" s="14"/>
      <c r="K10" s="14"/>
      <c r="L10" s="14"/>
      <c r="M10" s="14"/>
    </row>
    <row r="11" spans="1:13" s="16" customFormat="1" ht="4.2">
      <c r="D11" s="17"/>
      <c r="E11" s="17"/>
      <c r="F11" s="17"/>
      <c r="M11" s="17"/>
    </row>
    <row r="12" spans="1:13" ht="28.8" customHeight="1">
      <c r="A12" s="67" t="s">
        <v>45</v>
      </c>
      <c r="B12" s="67"/>
      <c r="D12" s="18"/>
      <c r="E12" s="19"/>
      <c r="F12" s="18"/>
      <c r="L12" s="11" t="s">
        <v>0</v>
      </c>
      <c r="M12" s="3"/>
    </row>
    <row r="13" spans="1:13" s="20" customFormat="1" ht="6" customHeight="1">
      <c r="C13" s="69"/>
      <c r="D13" s="69"/>
      <c r="E13" s="21"/>
      <c r="F13" s="21"/>
      <c r="M13" s="22"/>
    </row>
    <row r="14" spans="1:13" ht="29.4" customHeight="1">
      <c r="A14" s="7" t="s">
        <v>50</v>
      </c>
      <c r="B14" s="7"/>
      <c r="C14" s="11" t="s">
        <v>0</v>
      </c>
      <c r="D14" s="70"/>
      <c r="E14" s="70"/>
      <c r="F14" s="70"/>
      <c r="G14" s="23"/>
      <c r="H14" s="24"/>
      <c r="M14" s="18"/>
    </row>
    <row r="15" spans="1:13" s="20" customFormat="1" ht="6" customHeight="1">
      <c r="C15" s="69"/>
      <c r="D15" s="69"/>
      <c r="E15" s="21"/>
      <c r="F15" s="21"/>
      <c r="M15" s="22"/>
    </row>
    <row r="16" spans="1:13" ht="16.2">
      <c r="A16" s="11" t="s">
        <v>38</v>
      </c>
      <c r="D16" s="18"/>
      <c r="E16" s="19"/>
      <c r="F16" s="25">
        <v>0.05</v>
      </c>
      <c r="H16" s="25"/>
      <c r="I16" s="25"/>
      <c r="J16" s="25"/>
      <c r="K16" s="25"/>
      <c r="L16" s="26" t="s">
        <v>0</v>
      </c>
      <c r="M16" s="27">
        <f>D14*F16</f>
        <v>0</v>
      </c>
    </row>
    <row r="17" spans="1:13" s="20" customFormat="1" ht="6" customHeight="1">
      <c r="C17" s="69"/>
      <c r="D17" s="69"/>
      <c r="E17" s="21"/>
      <c r="F17" s="21"/>
      <c r="M17" s="22"/>
    </row>
    <row r="18" spans="1:13" ht="16.2">
      <c r="A18" s="28" t="s">
        <v>39</v>
      </c>
      <c r="B18" s="28"/>
      <c r="C18" s="28"/>
      <c r="D18" s="29"/>
      <c r="E18" s="30"/>
      <c r="F18" s="29"/>
      <c r="G18" s="28"/>
      <c r="H18" s="28"/>
      <c r="I18" s="28"/>
      <c r="J18" s="28"/>
      <c r="K18" s="28"/>
      <c r="L18" s="28" t="s">
        <v>0</v>
      </c>
      <c r="M18" s="29">
        <f>SUM(M12:M17)</f>
        <v>0</v>
      </c>
    </row>
    <row r="19" spans="1:13" s="15" customFormat="1" ht="19.2" customHeight="1">
      <c r="A19" s="12"/>
      <c r="B19" s="12"/>
      <c r="C19" s="13"/>
      <c r="D19" s="13"/>
      <c r="E19" s="13"/>
      <c r="F19" s="14"/>
      <c r="G19" s="14"/>
      <c r="H19" s="14"/>
      <c r="I19" s="14"/>
      <c r="J19" s="14"/>
      <c r="K19" s="14"/>
      <c r="L19" s="14"/>
      <c r="M19" s="14"/>
    </row>
    <row r="20" spans="1:13" hidden="1">
      <c r="A20" s="11" t="s">
        <v>1</v>
      </c>
      <c r="D20" s="18"/>
      <c r="E20" s="19"/>
      <c r="F20" s="31" t="s">
        <v>2</v>
      </c>
      <c r="H20" s="31"/>
      <c r="L20" s="11" t="s">
        <v>0</v>
      </c>
      <c r="M20" s="18">
        <f>(M18*0.625/1000)</f>
        <v>0</v>
      </c>
    </row>
    <row r="21" spans="1:13" hidden="1">
      <c r="D21" s="18"/>
      <c r="E21" s="19"/>
      <c r="F21" s="18"/>
      <c r="M21" s="18"/>
    </row>
    <row r="22" spans="1:13" hidden="1">
      <c r="A22" s="11" t="s">
        <v>3</v>
      </c>
      <c r="D22" s="18"/>
      <c r="E22" s="19"/>
      <c r="F22" s="18"/>
      <c r="L22" s="26" t="s">
        <v>0</v>
      </c>
      <c r="M22" s="27">
        <v>20</v>
      </c>
    </row>
    <row r="23" spans="1:13" hidden="1">
      <c r="D23" s="18"/>
      <c r="E23" s="19"/>
      <c r="F23" s="18"/>
      <c r="M23" s="18"/>
    </row>
    <row r="24" spans="1:13" hidden="1">
      <c r="A24" s="11" t="s">
        <v>4</v>
      </c>
      <c r="D24" s="18"/>
      <c r="E24" s="19"/>
      <c r="F24" s="18"/>
      <c r="L24" s="11" t="s">
        <v>0</v>
      </c>
      <c r="M24" s="18">
        <f>SUM(M20:M22)</f>
        <v>20</v>
      </c>
    </row>
    <row r="25" spans="1:13" hidden="1">
      <c r="D25" s="18"/>
      <c r="E25" s="19"/>
      <c r="F25" s="18"/>
      <c r="M25" s="18"/>
    </row>
    <row r="26" spans="1:13" hidden="1">
      <c r="D26" s="18"/>
      <c r="E26" s="19"/>
      <c r="F26" s="18"/>
      <c r="M26" s="18"/>
    </row>
    <row r="27" spans="1:13" hidden="1">
      <c r="A27" s="11" t="s">
        <v>21</v>
      </c>
      <c r="D27" s="18"/>
      <c r="E27" s="18"/>
      <c r="F27" s="18"/>
      <c r="G27" s="25">
        <f>Berechnungsgrundlagen!C2</f>
        <v>0.14000000000000001</v>
      </c>
      <c r="H27" s="25"/>
      <c r="I27" s="25"/>
      <c r="J27" s="25"/>
      <c r="L27" s="11" t="s">
        <v>0</v>
      </c>
      <c r="M27" s="18">
        <f>IF(AND(M18&lt;100000,D14&lt;300000),(M24*G27))</f>
        <v>2.8000000000000003</v>
      </c>
    </row>
    <row r="28" spans="1:13" s="16" customFormat="1" ht="4.2" hidden="1">
      <c r="D28" s="17"/>
      <c r="E28" s="17"/>
      <c r="F28" s="17"/>
      <c r="M28" s="17"/>
    </row>
    <row r="29" spans="1:13" hidden="1">
      <c r="A29" s="11" t="s">
        <v>22</v>
      </c>
      <c r="D29" s="18"/>
      <c r="E29" s="18"/>
      <c r="F29" s="18"/>
      <c r="G29" s="25">
        <f>Berechnungsgrundlagen!C3</f>
        <v>0.24</v>
      </c>
      <c r="H29" s="25"/>
      <c r="I29" s="25"/>
      <c r="J29" s="25"/>
      <c r="L29" s="11" t="s">
        <v>0</v>
      </c>
      <c r="M29" s="18">
        <f>IF(AND(M18&lt;100000,D14&lt;300000),(M24*G29))</f>
        <v>4.8</v>
      </c>
    </row>
    <row r="30" spans="1:13" s="16" customFormat="1" ht="4.2" hidden="1">
      <c r="D30" s="17"/>
      <c r="E30" s="17"/>
      <c r="F30" s="17"/>
      <c r="M30" s="17"/>
    </row>
    <row r="31" spans="1:13" hidden="1">
      <c r="A31" s="11" t="s">
        <v>33</v>
      </c>
      <c r="D31" s="18"/>
      <c r="E31" s="18"/>
      <c r="F31" s="18"/>
      <c r="G31" s="25">
        <v>0.1</v>
      </c>
      <c r="H31" s="25"/>
      <c r="I31" s="25"/>
      <c r="J31" s="25"/>
      <c r="L31" s="11" t="s">
        <v>0</v>
      </c>
      <c r="M31" s="18">
        <f>IF(AND(M20&lt;100000,D16&lt;300000),(M24*G31))</f>
        <v>2</v>
      </c>
    </row>
    <row r="32" spans="1:13" s="16" customFormat="1" ht="4.2" hidden="1">
      <c r="D32" s="17"/>
      <c r="E32" s="17"/>
      <c r="F32" s="17"/>
      <c r="M32" s="17"/>
    </row>
    <row r="33" spans="1:13" hidden="1">
      <c r="A33" s="11" t="s">
        <v>23</v>
      </c>
      <c r="D33" s="18"/>
      <c r="E33" s="18"/>
      <c r="F33" s="18"/>
      <c r="G33" s="25">
        <f>Berechnungsgrundlagen!C5</f>
        <v>0.32</v>
      </c>
      <c r="H33" s="25"/>
      <c r="I33" s="25"/>
      <c r="J33" s="25"/>
      <c r="L33" s="11" t="s">
        <v>0</v>
      </c>
      <c r="M33" s="18">
        <f>IF(AND(M18&lt;100000,D14&lt;300000),(M24*G33))</f>
        <v>6.4</v>
      </c>
    </row>
    <row r="34" spans="1:13" s="16" customFormat="1" ht="4.2" hidden="1">
      <c r="D34" s="17"/>
      <c r="E34" s="17"/>
      <c r="F34" s="17"/>
      <c r="M34" s="17"/>
    </row>
    <row r="35" spans="1:13" hidden="1">
      <c r="A35" s="11" t="s">
        <v>24</v>
      </c>
      <c r="D35" s="18"/>
      <c r="E35" s="18"/>
      <c r="F35" s="18"/>
      <c r="G35" s="25">
        <f>Berechnungsgrundlagen!C6</f>
        <v>0.48</v>
      </c>
      <c r="H35" s="25"/>
      <c r="I35" s="25"/>
      <c r="J35" s="25"/>
      <c r="L35" s="11" t="s">
        <v>0</v>
      </c>
      <c r="M35" s="18">
        <f>IF(AND(M18&lt;100000,D14&lt;300000),(M24*G35))</f>
        <v>9.6</v>
      </c>
    </row>
    <row r="36" spans="1:13" s="16" customFormat="1" ht="4.2" hidden="1">
      <c r="D36" s="17"/>
      <c r="E36" s="17"/>
      <c r="F36" s="17"/>
      <c r="M36" s="17"/>
    </row>
    <row r="37" spans="1:13" hidden="1">
      <c r="A37" s="11" t="s">
        <v>25</v>
      </c>
      <c r="D37" s="18"/>
      <c r="E37" s="18"/>
      <c r="F37" s="18"/>
      <c r="G37" s="25">
        <f>Berechnungsgrundlagen!C7</f>
        <v>0.8</v>
      </c>
      <c r="H37" s="25"/>
      <c r="I37" s="25"/>
      <c r="J37" s="25"/>
      <c r="L37" s="11" t="s">
        <v>0</v>
      </c>
      <c r="M37" s="18">
        <f>IF(AND(M18&lt;100000,D14&lt;300000),(M24*G37))</f>
        <v>16</v>
      </c>
    </row>
    <row r="38" spans="1:13" ht="6" hidden="1" customHeight="1">
      <c r="D38" s="18"/>
      <c r="E38" s="18"/>
      <c r="F38" s="18"/>
      <c r="G38" s="25"/>
      <c r="H38" s="25"/>
      <c r="I38" s="25"/>
      <c r="J38" s="25"/>
      <c r="M38" s="18"/>
    </row>
    <row r="39" spans="1:13" hidden="1">
      <c r="A39" s="11" t="s">
        <v>16</v>
      </c>
      <c r="D39" s="18"/>
      <c r="E39" s="19"/>
      <c r="F39" s="18"/>
      <c r="G39" s="25">
        <f>Berechnungsgrundlagen!C8</f>
        <v>1.25</v>
      </c>
      <c r="H39" s="25"/>
      <c r="J39" s="25"/>
      <c r="L39" s="11" t="s">
        <v>0</v>
      </c>
      <c r="M39" s="18">
        <f>IF(AND(M18&lt;100000,D14&lt;300000),(M24*G39))</f>
        <v>25</v>
      </c>
    </row>
    <row r="40" spans="1:13" s="16" customFormat="1" ht="4.2" hidden="1">
      <c r="D40" s="17"/>
      <c r="E40" s="32"/>
      <c r="F40" s="17"/>
      <c r="M40" s="17"/>
    </row>
    <row r="41" spans="1:13" hidden="1">
      <c r="A41" s="11" t="s">
        <v>17</v>
      </c>
      <c r="D41" s="18"/>
      <c r="E41" s="19"/>
      <c r="F41" s="18"/>
      <c r="G41" s="25">
        <f>Berechnungsgrundlagen!C9</f>
        <v>0.70833333333333337</v>
      </c>
      <c r="H41" s="25"/>
      <c r="J41" s="25"/>
      <c r="L41" s="11" t="s">
        <v>0</v>
      </c>
      <c r="M41" s="18">
        <f>IF(AND(M18&lt;100000,D14&lt;300000),(M24*G41))</f>
        <v>14.166666666666668</v>
      </c>
    </row>
    <row r="42" spans="1:13" s="16" customFormat="1" ht="4.2">
      <c r="D42" s="17"/>
      <c r="E42" s="32"/>
      <c r="F42" s="17"/>
      <c r="M42" s="17"/>
    </row>
    <row r="43" spans="1:13" s="16" customFormat="1" ht="33" customHeight="1">
      <c r="A43" s="28" t="s">
        <v>6</v>
      </c>
      <c r="D43" s="33" t="s">
        <v>18</v>
      </c>
      <c r="E43" s="34"/>
      <c r="F43" s="67" t="s">
        <v>19</v>
      </c>
      <c r="G43" s="67"/>
      <c r="H43" s="35"/>
      <c r="I43" s="67" t="s">
        <v>52</v>
      </c>
      <c r="J43" s="67"/>
      <c r="L43" s="68" t="s">
        <v>31</v>
      </c>
      <c r="M43" s="68"/>
    </row>
    <row r="44" spans="1:13" s="16" customFormat="1" ht="15" customHeight="1">
      <c r="A44" s="11" t="s">
        <v>9</v>
      </c>
      <c r="B44" s="11" t="s">
        <v>40</v>
      </c>
      <c r="D44" s="5"/>
      <c r="E44" s="17"/>
      <c r="F44" s="33" t="s">
        <v>0</v>
      </c>
      <c r="G44" s="33">
        <f>D44*Berechnungsgrundlagen!B2</f>
        <v>0</v>
      </c>
      <c r="H44" s="34"/>
      <c r="I44" s="34" t="s">
        <v>0</v>
      </c>
      <c r="J44" s="34">
        <f>G44-M44</f>
        <v>0</v>
      </c>
      <c r="L44" s="28" t="s">
        <v>0</v>
      </c>
      <c r="M44" s="30">
        <f>IF(M27=FALSE,G44,ROUND(D44*M27*2,1)/2)</f>
        <v>0</v>
      </c>
    </row>
    <row r="45" spans="1:13" s="36" customFormat="1" ht="3.9" customHeight="1">
      <c r="D45" s="6"/>
      <c r="E45" s="38"/>
      <c r="F45" s="33"/>
      <c r="G45" s="38"/>
      <c r="H45" s="39"/>
      <c r="I45" s="34"/>
      <c r="J45" s="39"/>
      <c r="L45" s="40"/>
      <c r="M45" s="41"/>
    </row>
    <row r="46" spans="1:13" s="16" customFormat="1" ht="15" customHeight="1">
      <c r="A46" s="11" t="s">
        <v>10</v>
      </c>
      <c r="B46" s="11" t="s">
        <v>26</v>
      </c>
      <c r="D46" s="5"/>
      <c r="E46" s="17"/>
      <c r="F46" s="33" t="s">
        <v>0</v>
      </c>
      <c r="G46" s="33">
        <f>D46*Berechnungsgrundlagen!B3</f>
        <v>0</v>
      </c>
      <c r="H46" s="34"/>
      <c r="I46" s="34" t="s">
        <v>0</v>
      </c>
      <c r="J46" s="34">
        <f>G46-M46</f>
        <v>0</v>
      </c>
      <c r="L46" s="28" t="s">
        <v>20</v>
      </c>
      <c r="M46" s="30">
        <f>IF(M29=FALSE,G46,ROUND(D46*M29*2,1)/2)</f>
        <v>0</v>
      </c>
    </row>
    <row r="47" spans="1:13" s="36" customFormat="1" ht="3.9" customHeight="1">
      <c r="D47" s="6"/>
      <c r="E47" s="38"/>
      <c r="F47" s="33"/>
      <c r="G47" s="38"/>
      <c r="H47" s="39"/>
      <c r="I47" s="34"/>
      <c r="J47" s="39"/>
      <c r="L47" s="40"/>
      <c r="M47" s="41"/>
    </row>
    <row r="48" spans="1:13" s="16" customFormat="1" ht="15" customHeight="1">
      <c r="A48" s="11" t="s">
        <v>36</v>
      </c>
      <c r="B48" s="11" t="s">
        <v>34</v>
      </c>
      <c r="D48" s="5"/>
      <c r="E48" s="17"/>
      <c r="F48" s="33" t="s">
        <v>0</v>
      </c>
      <c r="G48" s="33">
        <f>D48*Berechnungsgrundlagen!B4</f>
        <v>0</v>
      </c>
      <c r="H48" s="34"/>
      <c r="I48" s="34" t="s">
        <v>0</v>
      </c>
      <c r="J48" s="34">
        <f>G48-M48</f>
        <v>0</v>
      </c>
      <c r="L48" s="28" t="s">
        <v>20</v>
      </c>
      <c r="M48" s="30">
        <f>IF(M33=FALSE,G48,ROUND(D48*M31*2,1)/2)</f>
        <v>0</v>
      </c>
    </row>
    <row r="49" spans="1:16" s="36" customFormat="1" ht="3.9" customHeight="1">
      <c r="D49" s="6"/>
      <c r="E49" s="38"/>
      <c r="F49" s="33"/>
      <c r="G49" s="38"/>
      <c r="H49" s="39"/>
      <c r="I49" s="34"/>
      <c r="J49" s="39"/>
      <c r="L49" s="40"/>
      <c r="M49" s="41"/>
    </row>
    <row r="50" spans="1:16">
      <c r="A50" s="11" t="s">
        <v>27</v>
      </c>
      <c r="B50" s="11" t="s">
        <v>28</v>
      </c>
      <c r="D50" s="5"/>
      <c r="E50" s="33"/>
      <c r="F50" s="33" t="s">
        <v>0</v>
      </c>
      <c r="G50" s="42">
        <f>D50*Berechnungsgrundlagen!B5</f>
        <v>0</v>
      </c>
      <c r="H50" s="42"/>
      <c r="I50" s="34" t="s">
        <v>0</v>
      </c>
      <c r="J50" s="42">
        <f>G50-M50</f>
        <v>0</v>
      </c>
      <c r="L50" s="28" t="s">
        <v>0</v>
      </c>
      <c r="M50" s="30">
        <f>IF(M33=FALSE,G50,ROUND(D50*M33*2,1)/2)</f>
        <v>0</v>
      </c>
    </row>
    <row r="51" spans="1:16" s="36" customFormat="1" ht="3.9" customHeight="1">
      <c r="D51" s="6"/>
      <c r="E51" s="38"/>
      <c r="F51" s="33"/>
      <c r="G51" s="38"/>
      <c r="H51" s="39"/>
      <c r="I51" s="34"/>
      <c r="J51" s="39"/>
      <c r="L51" s="40"/>
      <c r="M51" s="41"/>
    </row>
    <row r="52" spans="1:16" s="20" customFormat="1">
      <c r="A52" s="11" t="s">
        <v>29</v>
      </c>
      <c r="B52" s="11" t="s">
        <v>41</v>
      </c>
      <c r="D52" s="5"/>
      <c r="E52" s="21"/>
      <c r="F52" s="33" t="s">
        <v>0</v>
      </c>
      <c r="G52" s="42">
        <f>D52*Berechnungsgrundlagen!B6</f>
        <v>0</v>
      </c>
      <c r="H52" s="42"/>
      <c r="I52" s="34" t="s">
        <v>0</v>
      </c>
      <c r="J52" s="42">
        <f>G52-M52</f>
        <v>0</v>
      </c>
      <c r="L52" s="28" t="s">
        <v>20</v>
      </c>
      <c r="M52" s="30">
        <f>IF(M35=FALSE,G52,ROUND(D52*M35*2,1)/2)</f>
        <v>0</v>
      </c>
    </row>
    <row r="53" spans="1:16" s="36" customFormat="1" ht="3.9" customHeight="1">
      <c r="D53" s="6"/>
      <c r="E53" s="38"/>
      <c r="F53" s="33"/>
      <c r="G53" s="38"/>
      <c r="H53" s="39"/>
      <c r="I53" s="34"/>
      <c r="J53" s="39"/>
      <c r="L53" s="44"/>
      <c r="M53" s="45"/>
    </row>
    <row r="54" spans="1:16" s="20" customFormat="1">
      <c r="A54" s="11" t="s">
        <v>51</v>
      </c>
      <c r="B54" s="11" t="s">
        <v>30</v>
      </c>
      <c r="D54" s="5"/>
      <c r="E54" s="21"/>
      <c r="F54" s="33" t="s">
        <v>0</v>
      </c>
      <c r="G54" s="46">
        <f>D54*Berechnungsgrundlagen!B7</f>
        <v>0</v>
      </c>
      <c r="H54" s="46"/>
      <c r="I54" s="34" t="s">
        <v>20</v>
      </c>
      <c r="J54" s="46">
        <f>G54-M54</f>
        <v>0</v>
      </c>
      <c r="L54" s="47" t="s">
        <v>20</v>
      </c>
      <c r="M54" s="48">
        <f>IF(M37=FALSE,G54,ROUND(D54*M37*2,1)/2)</f>
        <v>0</v>
      </c>
    </row>
    <row r="55" spans="1:16" hidden="1">
      <c r="A55" s="16"/>
      <c r="B55" s="16"/>
      <c r="C55" s="16"/>
      <c r="D55" s="63"/>
      <c r="E55" s="33"/>
      <c r="F55" s="33"/>
      <c r="G55" s="50"/>
      <c r="H55" s="50"/>
      <c r="I55" s="34"/>
      <c r="J55" s="50"/>
      <c r="L55" s="50" t="s">
        <v>0</v>
      </c>
      <c r="M55" s="51" t="e">
        <f>#REF!*#REF!</f>
        <v>#REF!</v>
      </c>
    </row>
    <row r="56" spans="1:16" s="20" customFormat="1" ht="6" customHeight="1">
      <c r="A56" s="11"/>
      <c r="B56" s="11"/>
      <c r="C56" s="11"/>
      <c r="D56" s="64"/>
      <c r="E56" s="21"/>
      <c r="F56" s="33"/>
      <c r="G56" s="52"/>
      <c r="H56" s="52"/>
      <c r="I56" s="34"/>
      <c r="J56" s="52"/>
      <c r="L56" s="52"/>
      <c r="M56" s="53"/>
    </row>
    <row r="57" spans="1:16" s="16" customFormat="1" ht="15" customHeight="1">
      <c r="A57" s="11" t="s">
        <v>11</v>
      </c>
      <c r="B57" s="11" t="s">
        <v>42</v>
      </c>
      <c r="D57" s="5"/>
      <c r="E57" s="54"/>
      <c r="F57" s="33" t="s">
        <v>0</v>
      </c>
      <c r="G57" s="49">
        <f>D57*Berechnungsgrundlagen!B8</f>
        <v>0</v>
      </c>
      <c r="H57" s="49"/>
      <c r="I57" s="34" t="s">
        <v>0</v>
      </c>
      <c r="J57" s="49">
        <f>G57-M57</f>
        <v>0</v>
      </c>
      <c r="L57" s="28" t="s">
        <v>0</v>
      </c>
      <c r="M57" s="30">
        <f>IF(M39=FALSE,G57,ROUND(D57*M39*2,1)/2)</f>
        <v>0</v>
      </c>
      <c r="P57" s="42"/>
    </row>
    <row r="58" spans="1:16" s="36" customFormat="1" ht="3.9" customHeight="1">
      <c r="D58" s="6"/>
      <c r="E58" s="37"/>
      <c r="F58" s="33"/>
      <c r="G58" s="55"/>
      <c r="H58" s="55"/>
      <c r="I58" s="34"/>
      <c r="J58" s="55"/>
      <c r="L58" s="40"/>
      <c r="M58" s="41"/>
    </row>
    <row r="59" spans="1:16" s="16" customFormat="1" ht="15" customHeight="1">
      <c r="A59" s="11" t="s">
        <v>12</v>
      </c>
      <c r="B59" s="11" t="s">
        <v>43</v>
      </c>
      <c r="D59" s="5"/>
      <c r="E59" s="54"/>
      <c r="F59" s="33" t="s">
        <v>0</v>
      </c>
      <c r="G59" s="49">
        <f>D59*Berechnungsgrundlagen!B9</f>
        <v>0</v>
      </c>
      <c r="H59" s="49"/>
      <c r="I59" s="34" t="s">
        <v>0</v>
      </c>
      <c r="J59" s="49">
        <f>G59-M59</f>
        <v>0</v>
      </c>
      <c r="L59" s="28" t="s">
        <v>20</v>
      </c>
      <c r="M59" s="30">
        <f>IF(M41=FALSE,G59,ROUND(D59*M41*2,1)/2)</f>
        <v>0</v>
      </c>
    </row>
    <row r="60" spans="1:16" s="36" customFormat="1" ht="3.9" customHeight="1">
      <c r="D60" s="37"/>
      <c r="E60" s="37"/>
      <c r="F60" s="56"/>
      <c r="G60" s="57"/>
      <c r="H60" s="38"/>
      <c r="I60" s="26"/>
      <c r="J60" s="57"/>
      <c r="L60" s="58"/>
      <c r="M60" s="59"/>
    </row>
    <row r="61" spans="1:16" s="20" customFormat="1" ht="6" customHeight="1">
      <c r="A61" s="11"/>
      <c r="B61" s="11"/>
      <c r="C61" s="11"/>
      <c r="D61" s="33"/>
      <c r="E61" s="34"/>
      <c r="F61" s="43"/>
      <c r="I61" s="11"/>
      <c r="L61" s="60"/>
      <c r="M61" s="61"/>
    </row>
    <row r="62" spans="1:16">
      <c r="A62" s="28" t="s">
        <v>35</v>
      </c>
      <c r="B62" s="28"/>
      <c r="C62" s="28"/>
      <c r="D62" s="29"/>
      <c r="E62" s="30"/>
      <c r="F62" s="33" t="s">
        <v>0</v>
      </c>
      <c r="G62" s="42">
        <f>SUM(G44:G61)</f>
        <v>0</v>
      </c>
      <c r="H62" s="42"/>
      <c r="I62" s="11" t="s">
        <v>20</v>
      </c>
      <c r="J62" s="42">
        <f>SUM(J44:J61)</f>
        <v>0</v>
      </c>
      <c r="K62" s="28"/>
      <c r="L62" s="28" t="s">
        <v>0</v>
      </c>
      <c r="M62" s="42">
        <f>M59+M57+M54+M52+M50+M48+M46+M44</f>
        <v>0</v>
      </c>
    </row>
    <row r="63" spans="1:16" hidden="1">
      <c r="A63" s="20"/>
      <c r="B63" s="20"/>
      <c r="C63" s="69"/>
      <c r="D63" s="69"/>
      <c r="E63" s="21"/>
      <c r="F63" s="33"/>
      <c r="L63" s="11" t="s">
        <v>0</v>
      </c>
      <c r="M63" s="33" t="e">
        <f>#REF!-M62</f>
        <v>#REF!</v>
      </c>
    </row>
    <row r="64" spans="1:16" ht="15" customHeight="1">
      <c r="A64" s="20"/>
      <c r="B64" s="20"/>
      <c r="C64" s="21"/>
      <c r="D64" s="21"/>
      <c r="E64" s="21"/>
      <c r="F64" s="62"/>
      <c r="G64" s="62"/>
      <c r="H64" s="62"/>
      <c r="I64" s="62"/>
      <c r="J64" s="62"/>
      <c r="K64" s="62"/>
      <c r="L64" s="62"/>
      <c r="M64" s="62"/>
    </row>
    <row r="66" spans="1:13" ht="42.6" customHeight="1">
      <c r="A66" s="66" t="s">
        <v>46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</row>
    <row r="67" spans="1:13" ht="18" customHeight="1">
      <c r="A67" s="66" t="s">
        <v>47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</row>
    <row r="68" spans="1:13" ht="18" customHeight="1">
      <c r="A68" s="66" t="s">
        <v>49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</row>
    <row r="70" spans="1:13" ht="20.25" customHeight="1"/>
  </sheetData>
  <mergeCells count="14">
    <mergeCell ref="A7:B7"/>
    <mergeCell ref="A68:M68"/>
    <mergeCell ref="I43:J43"/>
    <mergeCell ref="L43:M43"/>
    <mergeCell ref="C63:D63"/>
    <mergeCell ref="A9:M9"/>
    <mergeCell ref="A66:M66"/>
    <mergeCell ref="A67:M67"/>
    <mergeCell ref="A12:B12"/>
    <mergeCell ref="C13:D13"/>
    <mergeCell ref="D14:F14"/>
    <mergeCell ref="C15:D15"/>
    <mergeCell ref="C17:D17"/>
    <mergeCell ref="F43:G43"/>
  </mergeCells>
  <dataValidations count="1">
    <dataValidation type="whole" operator="lessThanOrEqual" allowBlank="1" showInputMessage="1" showErrorMessage="1" sqref="D57:E60 D44:D54" xr:uid="{99030A5A-9FD6-4B33-93F6-E1119E77F82C}">
      <formula1>5</formula1>
    </dataValidation>
  </dataValidations>
  <pageMargins left="0.39370078740157483" right="0.39370078740157483" top="0.74803149606299213" bottom="0.74803149606299213" header="0.31496062992125984" footer="0.31496062992125984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0DD9-CB6E-46D7-911C-B4C23795449B}">
  <dimension ref="A1:E9"/>
  <sheetViews>
    <sheetView tabSelected="1" workbookViewId="0">
      <selection activeCell="C17" sqref="C17"/>
    </sheetView>
  </sheetViews>
  <sheetFormatPr baseColWidth="10" defaultRowHeight="14.4"/>
  <cols>
    <col min="1" max="1" width="46.109375" customWidth="1"/>
    <col min="2" max="2" width="20" customWidth="1"/>
    <col min="3" max="3" width="25.88671875" customWidth="1"/>
  </cols>
  <sheetData>
    <row r="1" spans="1:5">
      <c r="A1" s="4" t="s">
        <v>5</v>
      </c>
      <c r="B1" t="s">
        <v>8</v>
      </c>
      <c r="C1" t="s">
        <v>7</v>
      </c>
    </row>
    <row r="2" spans="1:5">
      <c r="A2" t="s">
        <v>9</v>
      </c>
      <c r="B2" s="1">
        <v>16</v>
      </c>
      <c r="C2" s="2">
        <v>0.14000000000000001</v>
      </c>
      <c r="E2">
        <v>120</v>
      </c>
    </row>
    <row r="3" spans="1:5">
      <c r="A3" t="s">
        <v>10</v>
      </c>
      <c r="B3" s="1">
        <v>28</v>
      </c>
      <c r="C3" s="2">
        <v>0.24</v>
      </c>
    </row>
    <row r="4" spans="1:5">
      <c r="A4" t="s">
        <v>32</v>
      </c>
      <c r="B4" s="1">
        <v>11.5</v>
      </c>
      <c r="C4" s="2">
        <v>0.1</v>
      </c>
    </row>
    <row r="5" spans="1:5">
      <c r="A5" t="s">
        <v>13</v>
      </c>
      <c r="B5" s="1">
        <v>38</v>
      </c>
      <c r="C5" s="2">
        <v>0.32</v>
      </c>
    </row>
    <row r="6" spans="1:5">
      <c r="A6" t="s">
        <v>14</v>
      </c>
      <c r="B6" s="1">
        <v>57</v>
      </c>
      <c r="C6" s="2">
        <v>0.48</v>
      </c>
    </row>
    <row r="7" spans="1:5">
      <c r="A7" t="s">
        <v>15</v>
      </c>
      <c r="B7" s="1">
        <v>95</v>
      </c>
      <c r="C7" s="2">
        <v>0.8</v>
      </c>
    </row>
    <row r="8" spans="1:5">
      <c r="A8" t="s">
        <v>11</v>
      </c>
      <c r="B8" s="1">
        <v>150</v>
      </c>
      <c r="C8" s="2">
        <f>B8/E2</f>
        <v>1.25</v>
      </c>
    </row>
    <row r="9" spans="1:5">
      <c r="A9" t="s">
        <v>12</v>
      </c>
      <c r="B9" s="1">
        <v>85</v>
      </c>
      <c r="C9" s="2">
        <f>B9/E2</f>
        <v>0.70833333333333337</v>
      </c>
    </row>
  </sheetData>
  <sheetProtection algorithmName="SHA-512" hashValue="mezhjhW+fAHKiHYuRHsHfWG19yWcAUSOz2GtX8H8H/g5tbMgCvbkVA4PUcQVh2tQZjLYc4CiRbkoFecXQLngAA==" saltValue="1fXeV0Tka6Ar3u5PPr6RpA==" spinCount="100000"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n V b i U j 2 4 u t O o A A A A + Q A A A B I A H A B D b 2 5 m a W c v U G F j a 2 F n Z S 5 4 b W w g o h g A K K A U A A A A A A A A A A A A A A A A A A A A A A A A A A A A h Y / N C o J A G E V f R W b v / E l R 8 j k u 3 L R I C I J o O + i k Q z q G M z a + W 4 s e q V d I K K t d y 3 s 5 F 8 5 9 3 O 6 Q j m 0 T X F V v d W c S x D B F g T J F V 2 p T J W h w p 3 C F U g E 7 W Z x l p Y I J N j Y e r U 5 Q 7 d w l J s R 7 j 3 2 E u 7 4 i n F J G j v l 2 X 9 S q l a E 2 1 k l T K P R Z l f 9 X S M D h J S M 4 X j K 8 Y G u O W U Q Z k L m H X J s v w y d l T I H 8 l J A N j R t 6 J U o V Z h s g c w T y v i G e U E s D B B Q A A g A I A J 1 W 4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u J S m K V K 7 q k A A A D g A A A A E w A c A E Z v c m 1 1 b G F z L 1 N l Y 3 R p b 2 4 x L m 0 g o h g A K K A U A A A A A A A A A A A A A A A A A A A A A A A A A A A A d Y 0 9 C o N A E I V 7 Y e 8 w b B o D I l i L l Y R 0 g a C Q Q i x W n R B x 3 Z X Z E Q z i b X K T X C w b J G V e M / B + v n H Y c m 8 N F P t N U h G I w D 0 U Y Q e l a l B r T C A D j S w C 8 L r O X 8 s 7 p 6 V F H e c z E R q + W R o a a 4 f w u F Y X N W I m f 1 t Z b 1 V u D f t S H e 2 I g z z j + 2 U 6 J E a C 8 j l J j / N 9 j X F J y r i 7 p T G 3 e h 6 N z 9 C F + 8 t o X W U x K c 2 e G Q H 7 B B g X 3 r a j C H r z j 5 x + A F B L A Q I t A B Q A A g A I A J 1 W 4 l I 9 u L r T q A A A A P k A A A A S A A A A A A A A A A A A A A A A A A A A A A B D b 2 5 m a W c v U G F j a 2 F n Z S 5 4 b W x Q S w E C L Q A U A A I A C A C d V u J S D 8 r p q 6 Q A A A D p A A A A E w A A A A A A A A A A A A A A A A D 0 A A A A W 0 N v b n R l b n R f V H l w Z X N d L n h t b F B L A Q I t A B Q A A g A I A J 1 W 4 l K Y p U r u q Q A A A O A A A A A T A A A A A A A A A A A A A A A A A O U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H A A A A A A A A q g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y V D A 4 O j U y O j Q 4 L j k w O T U 0 N T N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R 2 X D p G 5 k Z X J 0 Z X I g V H l w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U x L 0 d l w 6 R u Z G V y d G V y I F R 5 c C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0 X R S F 3 T l R L m h n N i 7 z z d N M A A A A A A g A A A A A A A 2 Y A A M A A A A A Q A A A A G r d J g S G 7 1 r + Z q W P H Q 3 B q b g A A A A A E g A A A o A A A A B A A A A A L g c 8 d / o 6 C R g 4 g q a 0 k 8 H 6 A U A A A A P 9 D V B l u K W B E o x Q H 9 1 i 2 R p k F o l 3 i z E T o m M O r Q Z f I 6 h R B n K P g n A v W x X U 6 A s v 6 v G x 5 N O p Y 4 V n V J x 6 Y 8 5 / r B o V 3 8 A S 9 s k A F S e 5 a V 3 0 C Z 1 n R r L B P F A A A A N I 2 D Y N X p 7 o D F s q a i j B 4 3 M v Q f X l 5 < / D a t a M a s h u p > 
</file>

<file path=customXml/itemProps1.xml><?xml version="1.0" encoding="utf-8"?>
<ds:datastoreItem xmlns:ds="http://schemas.openxmlformats.org/officeDocument/2006/customXml" ds:itemID="{107FA58C-3A12-4834-BD59-095AE3EBC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Berechnungsgrundlagen</vt:lpstr>
      <vt:lpstr>Berechnung!Druckbereich</vt:lpstr>
    </vt:vector>
  </TitlesOfParts>
  <Company>RIZ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Ruppanner Thomas</dc:creator>
  <cp:lastModifiedBy>Bosshardt Claudia</cp:lastModifiedBy>
  <cp:lastPrinted>2026-04-27T08:15:40Z</cp:lastPrinted>
  <dcterms:created xsi:type="dcterms:W3CDTF">2021-07-02T08:26:13Z</dcterms:created>
  <dcterms:modified xsi:type="dcterms:W3CDTF">2026-05-05T07:57:19Z</dcterms:modified>
</cp:coreProperties>
</file>